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2012" sheetId="1" r:id="rId1"/>
    <sheet name="2013" sheetId="2" r:id="rId2"/>
    <sheet name="2014" sheetId="3" r:id="rId3"/>
  </sheets>
  <definedNames>
    <definedName name="OLE_LINK3" localSheetId="0">'2012'!#REF!</definedName>
  </definedNames>
  <calcPr fullCalcOnLoad="1"/>
</workbook>
</file>

<file path=xl/sharedStrings.xml><?xml version="1.0" encoding="utf-8"?>
<sst xmlns="http://schemas.openxmlformats.org/spreadsheetml/2006/main" count="920" uniqueCount="127">
  <si>
    <t>Armenia - Yerevan</t>
  </si>
  <si>
    <t>Year:</t>
  </si>
  <si>
    <t xml:space="preserve"> Expected Outputs</t>
  </si>
  <si>
    <t>Key Activities</t>
  </si>
  <si>
    <t xml:space="preserve">     Timeframe</t>
  </si>
  <si>
    <t>Responsible 
Party</t>
  </si>
  <si>
    <t>Planned Budget</t>
  </si>
  <si>
    <t>Amount
US$</t>
  </si>
  <si>
    <t>Revised
US$</t>
  </si>
  <si>
    <t>Delta
US$</t>
  </si>
  <si>
    <t>Start</t>
  </si>
  <si>
    <t>End</t>
  </si>
  <si>
    <t>Impl.Agent</t>
  </si>
  <si>
    <t>Fund</t>
  </si>
  <si>
    <t>Donor</t>
  </si>
  <si>
    <t>Donor ID</t>
  </si>
  <si>
    <t>Bud. Ac'nt</t>
  </si>
  <si>
    <t>Budget Description</t>
  </si>
  <si>
    <t>ACTIVITY1</t>
  </si>
  <si>
    <t>DGTTF</t>
  </si>
  <si>
    <t>00012</t>
  </si>
  <si>
    <t>71300</t>
  </si>
  <si>
    <t>72600</t>
  </si>
  <si>
    <t>Grants</t>
  </si>
  <si>
    <t>ACTIVITY 1 SUB-TOTAL</t>
  </si>
  <si>
    <t>ACTIVITY2</t>
  </si>
  <si>
    <t>71600</t>
  </si>
  <si>
    <t>Travel</t>
  </si>
  <si>
    <t>Miscellaneous Expenses</t>
  </si>
  <si>
    <t>ACTIVITY 2 SUB-TOTAL</t>
  </si>
  <si>
    <t>Programme Implementation, Monitoring and Evaluation</t>
  </si>
  <si>
    <t>ACTIVITY3</t>
  </si>
  <si>
    <t>71400</t>
  </si>
  <si>
    <t>72400</t>
  </si>
  <si>
    <t>72500</t>
  </si>
  <si>
    <t>Supplies</t>
  </si>
  <si>
    <t>73100</t>
  </si>
  <si>
    <t>74500</t>
  </si>
  <si>
    <t>ACTIVITY 3 SUB-TOTAL</t>
  </si>
  <si>
    <t>ACTIVITY 4 SUB-TOTAL</t>
  </si>
  <si>
    <t>UNDP</t>
  </si>
  <si>
    <t>04000</t>
  </si>
  <si>
    <t>Hospitality/Catering</t>
  </si>
  <si>
    <t>Audio-Visual &amp; Print Prod Costs</t>
  </si>
  <si>
    <t>74200</t>
  </si>
  <si>
    <t>72700</t>
  </si>
  <si>
    <t>Contractual Services Ind.</t>
  </si>
  <si>
    <t>Equipment and Furniture</t>
  </si>
  <si>
    <t>Communication and Audio Visual Equip</t>
  </si>
  <si>
    <t>72200</t>
  </si>
  <si>
    <t>2012</t>
  </si>
  <si>
    <t>31.12.2012</t>
  </si>
  <si>
    <t>Local Consultants</t>
  </si>
  <si>
    <t>71200</t>
  </si>
  <si>
    <t>International Consultants</t>
  </si>
  <si>
    <t>73400</t>
  </si>
  <si>
    <t>Rental &amp; Maintenance of Other Equipment</t>
  </si>
  <si>
    <t>72800</t>
  </si>
  <si>
    <t>74100</t>
  </si>
  <si>
    <t>Professional Services</t>
  </si>
  <si>
    <t>00065725</t>
  </si>
  <si>
    <t>01.04.2012</t>
  </si>
  <si>
    <t>ARM-MYS</t>
  </si>
  <si>
    <t>006001</t>
  </si>
  <si>
    <t>Information Technology Equipment</t>
  </si>
  <si>
    <t>Rental &amp; Maintenance Premises</t>
  </si>
  <si>
    <t>20019</t>
  </si>
  <si>
    <t>01.01.2013</t>
  </si>
  <si>
    <t>31.12.2013</t>
  </si>
  <si>
    <t>GRAND TOTAL 2012</t>
  </si>
  <si>
    <t>Support the establishment of the Youth Studies Center.</t>
  </si>
  <si>
    <t>00082086</t>
  </si>
  <si>
    <t>Support  implementation of at least two researches , national and regional (South-South cooperation) (2012 - 2013)</t>
  </si>
  <si>
    <t>OUTPUT 2.3.1 Mechanisms to ensure participation in the development, implementation and monitoring of strategic policies/programs at all levels developed</t>
  </si>
  <si>
    <t>PACDE</t>
  </si>
  <si>
    <t>2013</t>
  </si>
  <si>
    <t>BUDGET 2013</t>
  </si>
  <si>
    <t>BUDGET 2012</t>
  </si>
  <si>
    <t>Project Id:</t>
  </si>
  <si>
    <t>Project Title:</t>
  </si>
  <si>
    <t xml:space="preserve">Output ID  </t>
  </si>
  <si>
    <t>TOTAL PACDE 2012</t>
  </si>
  <si>
    <t>73300</t>
  </si>
  <si>
    <t xml:space="preserve">Rental &amp; Maintenance of Inf Tech Equip </t>
  </si>
  <si>
    <t>72300</t>
  </si>
  <si>
    <t>Materials and Goods</t>
  </si>
  <si>
    <t>TOTAL DGTTF 2012</t>
  </si>
  <si>
    <t>75700</t>
  </si>
  <si>
    <t>Training</t>
  </si>
  <si>
    <t>Support capacity building of YSC</t>
  </si>
  <si>
    <t>Rental &amp; Maintenance of other equipment</t>
  </si>
  <si>
    <t xml:space="preserve">    </t>
  </si>
  <si>
    <t>US$</t>
  </si>
  <si>
    <t>CDR 2012</t>
  </si>
  <si>
    <t>TRAC</t>
  </si>
  <si>
    <t>Support to the Establishment of Youth Studies Center/Institute</t>
  </si>
  <si>
    <t>Digital tools developed through the Social Innovation Camp format and utilized for improved transparency and accountability of higher education sector in Armenia</t>
  </si>
  <si>
    <t>ACTIVITY4</t>
  </si>
  <si>
    <t>72100</t>
  </si>
  <si>
    <t>Contractual Services Companies</t>
  </si>
  <si>
    <t>Hospitality</t>
  </si>
  <si>
    <t>2013 DGTTF</t>
  </si>
  <si>
    <t>2013 UNDP</t>
  </si>
  <si>
    <t>2013 TOTAL PROJECT</t>
  </si>
  <si>
    <t>01.01.2014</t>
  </si>
  <si>
    <t>2014 DGTTF</t>
  </si>
  <si>
    <t>2014 UNDP</t>
  </si>
  <si>
    <t>2014 TOTAL PROJECT</t>
  </si>
  <si>
    <t>2014</t>
  </si>
  <si>
    <t>BUDGET 2014</t>
  </si>
  <si>
    <t>TOTAL DGTTF 2012 -2014</t>
  </si>
  <si>
    <t>TOTAL UNDP 2012-2014</t>
  </si>
  <si>
    <t>GRAND TOTAL PROJECT 2012-2014</t>
  </si>
  <si>
    <t>Initial</t>
  </si>
  <si>
    <t>Current Total Funds</t>
  </si>
  <si>
    <t>TOTAL:</t>
  </si>
  <si>
    <t>CDR 2013</t>
  </si>
  <si>
    <t xml:space="preserve">2014 AWP BUDGET REVISION F_Outcome 2.3 </t>
  </si>
  <si>
    <t xml:space="preserve">Support  implementation of at least two researches, national and regional (South-South cooperation) </t>
  </si>
  <si>
    <t>ACTIVITY 2</t>
  </si>
  <si>
    <t>Rental &amp; Maintenance Other Equipment</t>
  </si>
  <si>
    <t>Communication &amp; Audio visual equip.</t>
  </si>
  <si>
    <t>Rental &amp; Maintenance of Inf. Tech. Equip</t>
  </si>
  <si>
    <t>Rental &amp; Maintenance of Other Equip.</t>
  </si>
  <si>
    <t>Undepreciated Fixed Assets 
(CDR 2013, page 5)</t>
  </si>
  <si>
    <t>01.10.2014</t>
  </si>
  <si>
    <t>Note: PACDE funds balance  $131.54 was returned to PACDE after the implementation of 2012 activities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</si>
</sst>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\-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00000"/>
  </numFmts>
  <fonts count="61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1"/>
      <name val="Calibri"/>
      <family val="2"/>
    </font>
    <font>
      <b/>
      <u val="single"/>
      <sz val="14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 vertical="top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37" fillId="32" borderId="7" applyNumberFormat="0" applyFont="0" applyAlignment="0" applyProtection="0"/>
    <xf numFmtId="0" fontId="52" fillId="27" borderId="8" applyNumberFormat="0" applyAlignment="0" applyProtection="0"/>
    <xf numFmtId="9" fontId="3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34">
    <xf numFmtId="0" fontId="0" fillId="0" borderId="0" xfId="0" applyAlignment="1">
      <alignment vertical="top"/>
    </xf>
    <xf numFmtId="172" fontId="6" fillId="0" borderId="0" xfId="57" applyNumberFormat="1" applyFont="1">
      <alignment/>
      <protection/>
    </xf>
    <xf numFmtId="172" fontId="5" fillId="0" borderId="0" xfId="57" applyNumberFormat="1">
      <alignment/>
      <protection/>
    </xf>
    <xf numFmtId="172" fontId="5" fillId="0" borderId="0" xfId="57" applyNumberFormat="1" applyAlignment="1">
      <alignment horizontal="left" vertical="top"/>
      <protection/>
    </xf>
    <xf numFmtId="4" fontId="5" fillId="0" borderId="0" xfId="57" applyNumberFormat="1">
      <alignment/>
      <protection/>
    </xf>
    <xf numFmtId="4" fontId="7" fillId="0" borderId="0" xfId="57" applyNumberFormat="1" applyFont="1">
      <alignment/>
      <protection/>
    </xf>
    <xf numFmtId="43" fontId="5" fillId="0" borderId="0" xfId="42" applyFont="1" applyAlignment="1">
      <alignment/>
    </xf>
    <xf numFmtId="172" fontId="6" fillId="0" borderId="0" xfId="57" applyNumberFormat="1" applyFont="1" applyFill="1" applyAlignment="1">
      <alignment/>
      <protection/>
    </xf>
    <xf numFmtId="172" fontId="5" fillId="0" borderId="0" xfId="57" applyNumberFormat="1" applyFill="1" applyAlignment="1">
      <alignment horizontal="left" vertical="top"/>
      <protection/>
    </xf>
    <xf numFmtId="172" fontId="5" fillId="0" borderId="0" xfId="57" applyNumberFormat="1" applyFill="1">
      <alignment/>
      <protection/>
    </xf>
    <xf numFmtId="172" fontId="4" fillId="0" borderId="0" xfId="57" applyNumberFormat="1" applyFont="1" applyFill="1" applyAlignment="1">
      <alignment vertical="top" wrapText="1" readingOrder="1"/>
      <protection/>
    </xf>
    <xf numFmtId="14" fontId="8" fillId="0" borderId="0" xfId="57" applyNumberFormat="1" applyFont="1" applyAlignment="1">
      <alignment horizontal="left" vertical="top" wrapText="1"/>
      <protection/>
    </xf>
    <xf numFmtId="49" fontId="6" fillId="0" borderId="0" xfId="42" applyNumberFormat="1" applyFont="1" applyAlignment="1">
      <alignment horizontal="left"/>
    </xf>
    <xf numFmtId="14" fontId="5" fillId="0" borderId="0" xfId="57" applyNumberFormat="1" applyFont="1" applyAlignment="1">
      <alignment horizontal="right"/>
      <protection/>
    </xf>
    <xf numFmtId="0" fontId="9" fillId="0" borderId="0" xfId="0" applyFont="1" applyAlignment="1">
      <alignment vertical="top"/>
    </xf>
    <xf numFmtId="172" fontId="6" fillId="8" borderId="10" xfId="57" applyNumberFormat="1" applyFont="1" applyFill="1" applyBorder="1" applyAlignment="1">
      <alignment horizontal="center" vertical="top"/>
      <protection/>
    </xf>
    <xf numFmtId="0" fontId="10" fillId="33" borderId="11" xfId="0" applyFont="1" applyFill="1" applyBorder="1" applyAlignment="1">
      <alignment horizontal="center" vertical="top" wrapText="1" readingOrder="1"/>
    </xf>
    <xf numFmtId="0" fontId="10" fillId="33" borderId="11" xfId="0" applyFont="1" applyFill="1" applyBorder="1" applyAlignment="1">
      <alignment horizontal="left" vertical="top" wrapText="1" readingOrder="1"/>
    </xf>
    <xf numFmtId="14" fontId="5" fillId="0" borderId="10" xfId="57" applyNumberFormat="1" applyBorder="1" applyAlignment="1">
      <alignment vertical="top"/>
      <protection/>
    </xf>
    <xf numFmtId="172" fontId="5" fillId="0" borderId="12" xfId="57" applyNumberFormat="1" applyBorder="1">
      <alignment/>
      <protection/>
    </xf>
    <xf numFmtId="49" fontId="5" fillId="0" borderId="13" xfId="57" applyNumberFormat="1" applyFill="1" applyBorder="1">
      <alignment/>
      <protection/>
    </xf>
    <xf numFmtId="172" fontId="5" fillId="0" borderId="13" xfId="57" applyNumberFormat="1" applyFill="1" applyBorder="1">
      <alignment/>
      <protection/>
    </xf>
    <xf numFmtId="49" fontId="5" fillId="0" borderId="11" xfId="57" applyNumberFormat="1" applyBorder="1" applyAlignment="1">
      <alignment horizontal="center"/>
      <protection/>
    </xf>
    <xf numFmtId="172" fontId="5" fillId="0" borderId="11" xfId="57" applyNumberFormat="1" applyBorder="1">
      <alignment/>
      <protection/>
    </xf>
    <xf numFmtId="4" fontId="5" fillId="0" borderId="11" xfId="57" applyNumberFormat="1" applyFill="1" applyBorder="1">
      <alignment/>
      <protection/>
    </xf>
    <xf numFmtId="172" fontId="56" fillId="0" borderId="14" xfId="57" applyNumberFormat="1" applyFont="1" applyBorder="1" applyAlignment="1">
      <alignment vertical="top" wrapText="1"/>
      <protection/>
    </xf>
    <xf numFmtId="14" fontId="56" fillId="0" borderId="14" xfId="57" applyNumberFormat="1" applyFont="1" applyBorder="1" applyAlignment="1">
      <alignment vertical="top"/>
      <protection/>
    </xf>
    <xf numFmtId="172" fontId="6" fillId="8" borderId="15" xfId="57" applyNumberFormat="1" applyFont="1" applyFill="1" applyBorder="1">
      <alignment/>
      <protection/>
    </xf>
    <xf numFmtId="172" fontId="5" fillId="8" borderId="16" xfId="57" applyNumberFormat="1" applyFill="1" applyBorder="1">
      <alignment/>
      <protection/>
    </xf>
    <xf numFmtId="14" fontId="5" fillId="8" borderId="16" xfId="57" applyNumberFormat="1" applyFill="1" applyBorder="1" applyAlignment="1">
      <alignment horizontal="left" vertical="top"/>
      <protection/>
    </xf>
    <xf numFmtId="172" fontId="5" fillId="8" borderId="16" xfId="57" applyNumberFormat="1" applyFill="1" applyBorder="1" applyAlignment="1">
      <alignment horizontal="center"/>
      <protection/>
    </xf>
    <xf numFmtId="172" fontId="5" fillId="8" borderId="12" xfId="57" applyNumberFormat="1" applyFill="1" applyBorder="1">
      <alignment/>
      <protection/>
    </xf>
    <xf numFmtId="49" fontId="5" fillId="0" borderId="11" xfId="57" applyNumberFormat="1" applyFill="1" applyBorder="1" applyAlignment="1">
      <alignment horizontal="center"/>
      <protection/>
    </xf>
    <xf numFmtId="172" fontId="5" fillId="0" borderId="11" xfId="57" applyNumberFormat="1" applyFill="1" applyBorder="1">
      <alignment/>
      <protection/>
    </xf>
    <xf numFmtId="4" fontId="5" fillId="0" borderId="11" xfId="57" applyNumberFormat="1" applyFont="1" applyFill="1" applyBorder="1">
      <alignment/>
      <protection/>
    </xf>
    <xf numFmtId="172" fontId="6" fillId="0" borderId="12" xfId="57" applyNumberFormat="1" applyFont="1" applyFill="1" applyBorder="1">
      <alignment/>
      <protection/>
    </xf>
    <xf numFmtId="172" fontId="6" fillId="0" borderId="11" xfId="57" applyNumberFormat="1" applyFont="1" applyFill="1" applyBorder="1">
      <alignment/>
      <protection/>
    </xf>
    <xf numFmtId="14" fontId="6" fillId="0" borderId="11" xfId="57" applyNumberFormat="1" applyFont="1" applyFill="1" applyBorder="1" applyAlignment="1">
      <alignment horizontal="left" vertical="top"/>
      <protection/>
    </xf>
    <xf numFmtId="0" fontId="9" fillId="33" borderId="11" xfId="0" applyFont="1" applyFill="1" applyBorder="1" applyAlignment="1">
      <alignment vertical="top"/>
    </xf>
    <xf numFmtId="3" fontId="0" fillId="0" borderId="0" xfId="0" applyNumberFormat="1" applyAlignment="1">
      <alignment vertical="top"/>
    </xf>
    <xf numFmtId="172" fontId="5" fillId="0" borderId="11" xfId="57" applyNumberFormat="1" applyFont="1" applyBorder="1">
      <alignment/>
      <protection/>
    </xf>
    <xf numFmtId="4" fontId="5" fillId="0" borderId="11" xfId="57" applyNumberFormat="1" applyFont="1" applyBorder="1">
      <alignment/>
      <protection/>
    </xf>
    <xf numFmtId="49" fontId="5" fillId="0" borderId="11" xfId="57" applyNumberFormat="1" applyFont="1" applyFill="1" applyBorder="1" applyAlignment="1">
      <alignment horizontal="center"/>
      <protection/>
    </xf>
    <xf numFmtId="172" fontId="5" fillId="0" borderId="11" xfId="57" applyNumberFormat="1" applyFont="1" applyFill="1" applyBorder="1">
      <alignment/>
      <protection/>
    </xf>
    <xf numFmtId="4" fontId="5" fillId="0" borderId="0" xfId="0" applyNumberFormat="1" applyFont="1" applyAlignment="1">
      <alignment vertical="top"/>
    </xf>
    <xf numFmtId="4" fontId="5" fillId="0" borderId="0" xfId="57" applyNumberFormat="1" applyFont="1">
      <alignment/>
      <protection/>
    </xf>
    <xf numFmtId="172" fontId="11" fillId="0" borderId="0" xfId="57" applyNumberFormat="1" applyFont="1" applyFill="1" applyAlignment="1">
      <alignment vertical="top" wrapText="1" readingOrder="1"/>
      <protection/>
    </xf>
    <xf numFmtId="4" fontId="6" fillId="8" borderId="12" xfId="57" applyNumberFormat="1" applyFont="1" applyFill="1" applyBorder="1">
      <alignment/>
      <protection/>
    </xf>
    <xf numFmtId="4" fontId="6" fillId="8" borderId="11" xfId="57" applyNumberFormat="1" applyFont="1" applyFill="1" applyBorder="1">
      <alignment/>
      <protection/>
    </xf>
    <xf numFmtId="172" fontId="5" fillId="0" borderId="14" xfId="57" applyNumberFormat="1" applyFont="1" applyBorder="1" applyAlignment="1">
      <alignment vertical="top"/>
      <protection/>
    </xf>
    <xf numFmtId="14" fontId="5" fillId="0" borderId="14" xfId="57" applyNumberFormat="1" applyBorder="1" applyAlignment="1">
      <alignment vertical="top"/>
      <protection/>
    </xf>
    <xf numFmtId="0" fontId="9" fillId="0" borderId="0" xfId="0" applyFont="1" applyAlignment="1">
      <alignment vertical="top" wrapText="1" readingOrder="1"/>
    </xf>
    <xf numFmtId="172" fontId="6" fillId="8" borderId="11" xfId="57" applyNumberFormat="1" applyFont="1" applyFill="1" applyBorder="1">
      <alignment/>
      <protection/>
    </xf>
    <xf numFmtId="172" fontId="5" fillId="8" borderId="11" xfId="57" applyNumberFormat="1" applyFill="1" applyBorder="1">
      <alignment/>
      <protection/>
    </xf>
    <xf numFmtId="172" fontId="5" fillId="8" borderId="11" xfId="57" applyNumberFormat="1" applyFill="1" applyBorder="1" applyAlignment="1">
      <alignment horizontal="center"/>
      <protection/>
    </xf>
    <xf numFmtId="172" fontId="5" fillId="8" borderId="13" xfId="57" applyNumberFormat="1" applyFill="1" applyBorder="1">
      <alignment/>
      <protection/>
    </xf>
    <xf numFmtId="14" fontId="5" fillId="8" borderId="13" xfId="57" applyNumberFormat="1" applyFill="1" applyBorder="1" applyAlignment="1">
      <alignment horizontal="left" vertical="top"/>
      <protection/>
    </xf>
    <xf numFmtId="14" fontId="56" fillId="0" borderId="17" xfId="57" applyNumberFormat="1" applyFont="1" applyBorder="1" applyAlignment="1">
      <alignment vertical="top"/>
      <protection/>
    </xf>
    <xf numFmtId="14" fontId="56" fillId="0" borderId="18" xfId="57" applyNumberFormat="1" applyFont="1" applyBorder="1" applyAlignment="1">
      <alignment vertical="top"/>
      <protection/>
    </xf>
    <xf numFmtId="172" fontId="56" fillId="0" borderId="13" xfId="57" applyNumberFormat="1" applyFont="1" applyBorder="1" applyAlignment="1">
      <alignment vertical="top" wrapText="1"/>
      <protection/>
    </xf>
    <xf numFmtId="14" fontId="56" fillId="0" borderId="13" xfId="57" applyNumberFormat="1" applyFont="1" applyBorder="1" applyAlignment="1">
      <alignment vertical="top"/>
      <protection/>
    </xf>
    <xf numFmtId="4" fontId="5" fillId="0" borderId="11" xfId="0" applyNumberFormat="1" applyFont="1" applyFill="1" applyBorder="1" applyAlignment="1">
      <alignment vertical="top"/>
    </xf>
    <xf numFmtId="172" fontId="6" fillId="8" borderId="19" xfId="57" applyNumberFormat="1" applyFont="1" applyFill="1" applyBorder="1">
      <alignment/>
      <protection/>
    </xf>
    <xf numFmtId="172" fontId="6" fillId="8" borderId="13" xfId="57" applyNumberFormat="1" applyFont="1" applyFill="1" applyBorder="1">
      <alignment/>
      <protection/>
    </xf>
    <xf numFmtId="172" fontId="5" fillId="8" borderId="0" xfId="57" applyNumberFormat="1" applyFill="1" applyBorder="1">
      <alignment/>
      <protection/>
    </xf>
    <xf numFmtId="14" fontId="5" fillId="8" borderId="0" xfId="57" applyNumberFormat="1" applyFill="1" applyBorder="1" applyAlignment="1">
      <alignment horizontal="left" vertical="top"/>
      <protection/>
    </xf>
    <xf numFmtId="49" fontId="6" fillId="0" borderId="0" xfId="57" applyNumberFormat="1" applyFont="1" applyFill="1" applyAlignment="1">
      <alignment/>
      <protection/>
    </xf>
    <xf numFmtId="4" fontId="5" fillId="0" borderId="12" xfId="57" applyNumberFormat="1" applyFont="1" applyBorder="1">
      <alignment/>
      <protection/>
    </xf>
    <xf numFmtId="14" fontId="5" fillId="34" borderId="11" xfId="57" applyNumberFormat="1" applyFill="1" applyBorder="1" applyAlignment="1">
      <alignment vertical="top"/>
      <protection/>
    </xf>
    <xf numFmtId="49" fontId="5" fillId="0" borderId="11" xfId="57" applyNumberFormat="1" applyFill="1" applyBorder="1">
      <alignment/>
      <protection/>
    </xf>
    <xf numFmtId="172" fontId="5" fillId="35" borderId="12" xfId="57" applyNumberFormat="1" applyFill="1" applyBorder="1">
      <alignment/>
      <protection/>
    </xf>
    <xf numFmtId="49" fontId="5" fillId="35" borderId="11" xfId="57" applyNumberFormat="1" applyFill="1" applyBorder="1">
      <alignment/>
      <protection/>
    </xf>
    <xf numFmtId="49" fontId="5" fillId="35" borderId="11" xfId="57" applyNumberFormat="1" applyFont="1" applyFill="1" applyBorder="1" applyAlignment="1">
      <alignment horizontal="center"/>
      <protection/>
    </xf>
    <xf numFmtId="172" fontId="5" fillId="35" borderId="11" xfId="57" applyNumberFormat="1" applyFont="1" applyFill="1" applyBorder="1">
      <alignment/>
      <protection/>
    </xf>
    <xf numFmtId="4" fontId="5" fillId="35" borderId="11" xfId="57" applyNumberFormat="1" applyFont="1" applyFill="1" applyBorder="1">
      <alignment/>
      <protection/>
    </xf>
    <xf numFmtId="172" fontId="5" fillId="0" borderId="12" xfId="57" applyNumberFormat="1" applyFill="1" applyBorder="1">
      <alignment/>
      <protection/>
    </xf>
    <xf numFmtId="14" fontId="5" fillId="0" borderId="12" xfId="57" applyNumberFormat="1" applyBorder="1" applyAlignment="1">
      <alignment vertical="top"/>
      <protection/>
    </xf>
    <xf numFmtId="49" fontId="5" fillId="35" borderId="13" xfId="57" applyNumberFormat="1" applyFill="1" applyBorder="1">
      <alignment/>
      <protection/>
    </xf>
    <xf numFmtId="172" fontId="5" fillId="35" borderId="13" xfId="57" applyNumberFormat="1" applyFill="1" applyBorder="1">
      <alignment/>
      <protection/>
    </xf>
    <xf numFmtId="172" fontId="5" fillId="0" borderId="11" xfId="57" applyNumberFormat="1" applyFont="1" applyBorder="1" applyAlignment="1">
      <alignment vertical="top"/>
      <protection/>
    </xf>
    <xf numFmtId="14" fontId="5" fillId="0" borderId="11" xfId="57" applyNumberFormat="1" applyBorder="1" applyAlignment="1">
      <alignment vertical="top"/>
      <protection/>
    </xf>
    <xf numFmtId="0" fontId="0" fillId="0" borderId="11" xfId="0" applyBorder="1" applyAlignment="1">
      <alignment vertical="top"/>
    </xf>
    <xf numFmtId="4" fontId="5" fillId="35" borderId="12" xfId="57" applyNumberFormat="1" applyFont="1" applyFill="1" applyBorder="1">
      <alignment/>
      <protection/>
    </xf>
    <xf numFmtId="172" fontId="56" fillId="0" borderId="10" xfId="57" applyNumberFormat="1" applyFont="1" applyBorder="1" applyAlignment="1">
      <alignment vertical="top" wrapText="1"/>
      <protection/>
    </xf>
    <xf numFmtId="14" fontId="56" fillId="0" borderId="10" xfId="57" applyNumberFormat="1" applyFont="1" applyBorder="1" applyAlignment="1">
      <alignment vertical="top"/>
      <protection/>
    </xf>
    <xf numFmtId="172" fontId="5" fillId="10" borderId="12" xfId="57" applyNumberFormat="1" applyFill="1" applyBorder="1">
      <alignment/>
      <protection/>
    </xf>
    <xf numFmtId="49" fontId="5" fillId="10" borderId="13" xfId="57" applyNumberFormat="1" applyFill="1" applyBorder="1">
      <alignment/>
      <protection/>
    </xf>
    <xf numFmtId="49" fontId="5" fillId="10" borderId="11" xfId="57" applyNumberFormat="1" applyFill="1" applyBorder="1" applyAlignment="1">
      <alignment horizontal="center"/>
      <protection/>
    </xf>
    <xf numFmtId="172" fontId="5" fillId="10" borderId="11" xfId="57" applyNumberFormat="1" applyFill="1" applyBorder="1">
      <alignment/>
      <protection/>
    </xf>
    <xf numFmtId="4" fontId="5" fillId="10" borderId="11" xfId="57" applyNumberFormat="1" applyFont="1" applyFill="1" applyBorder="1">
      <alignment/>
      <protection/>
    </xf>
    <xf numFmtId="49" fontId="5" fillId="10" borderId="11" xfId="57" applyNumberFormat="1" applyFill="1" applyBorder="1">
      <alignment/>
      <protection/>
    </xf>
    <xf numFmtId="172" fontId="6" fillId="10" borderId="12" xfId="57" applyNumberFormat="1" applyFont="1" applyFill="1" applyBorder="1">
      <alignment/>
      <protection/>
    </xf>
    <xf numFmtId="172" fontId="6" fillId="10" borderId="11" xfId="57" applyNumberFormat="1" applyFont="1" applyFill="1" applyBorder="1">
      <alignment/>
      <protection/>
    </xf>
    <xf numFmtId="14" fontId="6" fillId="10" borderId="11" xfId="57" applyNumberFormat="1" applyFont="1" applyFill="1" applyBorder="1" applyAlignment="1">
      <alignment horizontal="left" vertical="top"/>
      <protection/>
    </xf>
    <xf numFmtId="172" fontId="5" fillId="10" borderId="13" xfId="57" applyNumberFormat="1" applyFill="1" applyBorder="1">
      <alignment/>
      <protection/>
    </xf>
    <xf numFmtId="172" fontId="5" fillId="0" borderId="11" xfId="57" applyNumberFormat="1" applyFont="1" applyBorder="1" applyAlignment="1">
      <alignment horizontal="left" vertical="top"/>
      <protection/>
    </xf>
    <xf numFmtId="49" fontId="5" fillId="0" borderId="13" xfId="57" applyNumberFormat="1" applyFill="1" applyBorder="1" applyAlignment="1">
      <alignment horizontal="center"/>
      <protection/>
    </xf>
    <xf numFmtId="49" fontId="5" fillId="0" borderId="13" xfId="57" applyNumberFormat="1" applyFill="1" applyBorder="1" applyAlignment="1">
      <alignment horizontal="left"/>
      <protection/>
    </xf>
    <xf numFmtId="172" fontId="6" fillId="8" borderId="0" xfId="57" applyNumberFormat="1" applyFont="1" applyFill="1" applyBorder="1">
      <alignment/>
      <protection/>
    </xf>
    <xf numFmtId="4" fontId="5" fillId="0" borderId="11" xfId="0" applyNumberFormat="1" applyFont="1" applyBorder="1" applyAlignment="1">
      <alignment vertical="top"/>
    </xf>
    <xf numFmtId="4" fontId="5" fillId="0" borderId="12" xfId="57" applyNumberFormat="1" applyFont="1" applyFill="1" applyBorder="1">
      <alignment/>
      <protection/>
    </xf>
    <xf numFmtId="172" fontId="56" fillId="0" borderId="17" xfId="57" applyNumberFormat="1" applyFont="1" applyBorder="1" applyAlignment="1">
      <alignment vertical="top" wrapText="1"/>
      <protection/>
    </xf>
    <xf numFmtId="172" fontId="56" fillId="0" borderId="18" xfId="57" applyNumberFormat="1" applyFont="1" applyBorder="1" applyAlignment="1">
      <alignment vertical="top" wrapText="1"/>
      <protection/>
    </xf>
    <xf numFmtId="0" fontId="9" fillId="0" borderId="0" xfId="0" applyFont="1" applyAlignment="1">
      <alignment vertical="top"/>
    </xf>
    <xf numFmtId="0" fontId="0" fillId="0" borderId="0" xfId="0" applyFill="1" applyAlignment="1">
      <alignment vertical="top"/>
    </xf>
    <xf numFmtId="4" fontId="5" fillId="0" borderId="0" xfId="57" applyNumberFormat="1" applyFont="1" applyFill="1" applyBorder="1">
      <alignment/>
      <protection/>
    </xf>
    <xf numFmtId="14" fontId="5" fillId="0" borderId="13" xfId="57" applyNumberFormat="1" applyBorder="1" applyAlignment="1">
      <alignment vertical="top"/>
      <protection/>
    </xf>
    <xf numFmtId="172" fontId="5" fillId="0" borderId="10" xfId="57" applyNumberFormat="1" applyFont="1" applyBorder="1" applyAlignment="1">
      <alignment vertical="top"/>
      <protection/>
    </xf>
    <xf numFmtId="172" fontId="5" fillId="0" borderId="13" xfId="57" applyNumberFormat="1" applyFont="1" applyBorder="1" applyAlignment="1">
      <alignment vertical="top"/>
      <protection/>
    </xf>
    <xf numFmtId="14" fontId="5" fillId="0" borderId="18" xfId="57" applyNumberFormat="1" applyBorder="1" applyAlignment="1">
      <alignment vertical="top"/>
      <protection/>
    </xf>
    <xf numFmtId="172" fontId="5" fillId="0" borderId="19" xfId="57" applyNumberFormat="1" applyBorder="1" applyAlignment="1">
      <alignment vertical="top" wrapText="1"/>
      <protection/>
    </xf>
    <xf numFmtId="14" fontId="5" fillId="0" borderId="20" xfId="57" applyNumberFormat="1" applyBorder="1" applyAlignment="1">
      <alignment vertical="top"/>
      <protection/>
    </xf>
    <xf numFmtId="14" fontId="5" fillId="0" borderId="17" xfId="57" applyNumberFormat="1" applyBorder="1" applyAlignment="1">
      <alignment vertical="top"/>
      <protection/>
    </xf>
    <xf numFmtId="0" fontId="0" fillId="0" borderId="0" xfId="0" applyBorder="1" applyAlignment="1">
      <alignment vertical="top"/>
    </xf>
    <xf numFmtId="0" fontId="2" fillId="0" borderId="0" xfId="0" applyFont="1" applyAlignment="1">
      <alignment vertical="top"/>
    </xf>
    <xf numFmtId="172" fontId="5" fillId="0" borderId="14" xfId="57" applyNumberFormat="1" applyBorder="1" applyAlignment="1">
      <alignment vertical="top" wrapText="1"/>
      <protection/>
    </xf>
    <xf numFmtId="172" fontId="5" fillId="0" borderId="14" xfId="57" applyNumberFormat="1" applyBorder="1" applyAlignment="1">
      <alignment horizontal="left" vertical="top" wrapText="1"/>
      <protection/>
    </xf>
    <xf numFmtId="4" fontId="2" fillId="0" borderId="11" xfId="0" applyNumberFormat="1" applyFont="1" applyBorder="1" applyAlignment="1">
      <alignment horizontal="right"/>
    </xf>
    <xf numFmtId="0" fontId="57" fillId="0" borderId="11" xfId="0" applyFont="1" applyBorder="1" applyAlignment="1">
      <alignment horizontal="right" wrapText="1"/>
    </xf>
    <xf numFmtId="0" fontId="2" fillId="0" borderId="21" xfId="0" applyFont="1" applyBorder="1" applyAlignment="1">
      <alignment horizontal="left" vertical="top" wrapText="1"/>
    </xf>
    <xf numFmtId="172" fontId="6" fillId="35" borderId="22" xfId="57" applyNumberFormat="1" applyFont="1" applyFill="1" applyBorder="1">
      <alignment/>
      <protection/>
    </xf>
    <xf numFmtId="172" fontId="6" fillId="35" borderId="23" xfId="57" applyNumberFormat="1" applyFont="1" applyFill="1" applyBorder="1">
      <alignment/>
      <protection/>
    </xf>
    <xf numFmtId="14" fontId="6" fillId="35" borderId="23" xfId="57" applyNumberFormat="1" applyFont="1" applyFill="1" applyBorder="1" applyAlignment="1">
      <alignment horizontal="left" vertical="top"/>
      <protection/>
    </xf>
    <xf numFmtId="172" fontId="5" fillId="35" borderId="23" xfId="57" applyNumberFormat="1" applyFill="1" applyBorder="1">
      <alignment/>
      <protection/>
    </xf>
    <xf numFmtId="172" fontId="6" fillId="10" borderId="22" xfId="57" applyNumberFormat="1" applyFont="1" applyFill="1" applyBorder="1">
      <alignment/>
      <protection/>
    </xf>
    <xf numFmtId="172" fontId="6" fillId="10" borderId="24" xfId="57" applyNumberFormat="1" applyFont="1" applyFill="1" applyBorder="1">
      <alignment/>
      <protection/>
    </xf>
    <xf numFmtId="0" fontId="9" fillId="36" borderId="25" xfId="0" applyFont="1" applyFill="1" applyBorder="1" applyAlignment="1">
      <alignment vertical="top"/>
    </xf>
    <xf numFmtId="0" fontId="9" fillId="36" borderId="23" xfId="0" applyFont="1" applyFill="1" applyBorder="1" applyAlignment="1">
      <alignment vertical="top"/>
    </xf>
    <xf numFmtId="172" fontId="6" fillId="35" borderId="26" xfId="57" applyNumberFormat="1" applyFont="1" applyFill="1" applyBorder="1">
      <alignment/>
      <protection/>
    </xf>
    <xf numFmtId="172" fontId="6" fillId="10" borderId="27" xfId="57" applyNumberFormat="1" applyFont="1" applyFill="1" applyBorder="1">
      <alignment/>
      <protection/>
    </xf>
    <xf numFmtId="0" fontId="9" fillId="36" borderId="26" xfId="0" applyFont="1" applyFill="1" applyBorder="1" applyAlignment="1">
      <alignment vertical="top"/>
    </xf>
    <xf numFmtId="4" fontId="6" fillId="10" borderId="28" xfId="0" applyNumberFormat="1" applyFont="1" applyFill="1" applyBorder="1" applyAlignment="1">
      <alignment vertical="top"/>
    </xf>
    <xf numFmtId="4" fontId="6" fillId="36" borderId="28" xfId="0" applyNumberFormat="1" applyFont="1" applyFill="1" applyBorder="1" applyAlignment="1">
      <alignment vertical="top"/>
    </xf>
    <xf numFmtId="4" fontId="6" fillId="35" borderId="28" xfId="57" applyNumberFormat="1" applyFont="1" applyFill="1" applyBorder="1">
      <alignment/>
      <protection/>
    </xf>
    <xf numFmtId="172" fontId="5" fillId="0" borderId="29" xfId="57" applyNumberFormat="1" applyFont="1" applyBorder="1" applyAlignment="1">
      <alignment horizontal="left" vertical="top"/>
      <protection/>
    </xf>
    <xf numFmtId="172" fontId="5" fillId="0" borderId="19" xfId="57" applyNumberFormat="1" applyFont="1" applyBorder="1" applyAlignment="1">
      <alignment horizontal="left" vertical="top"/>
      <protection/>
    </xf>
    <xf numFmtId="172" fontId="5" fillId="0" borderId="12" xfId="57" applyNumberFormat="1" applyFont="1" applyBorder="1" applyAlignment="1">
      <alignment vertical="top"/>
      <protection/>
    </xf>
    <xf numFmtId="172" fontId="6" fillId="34" borderId="25" xfId="57" applyNumberFormat="1" applyFont="1" applyFill="1" applyBorder="1">
      <alignment/>
      <protection/>
    </xf>
    <xf numFmtId="0" fontId="9" fillId="34" borderId="23" xfId="0" applyFont="1" applyFill="1" applyBorder="1" applyAlignment="1">
      <alignment vertical="top"/>
    </xf>
    <xf numFmtId="0" fontId="9" fillId="34" borderId="26" xfId="0" applyFont="1" applyFill="1" applyBorder="1" applyAlignment="1">
      <alignment vertical="top"/>
    </xf>
    <xf numFmtId="4" fontId="6" fillId="34" borderId="28" xfId="0" applyNumberFormat="1" applyFont="1" applyFill="1" applyBorder="1" applyAlignment="1">
      <alignment vertical="top"/>
    </xf>
    <xf numFmtId="172" fontId="5" fillId="8" borderId="10" xfId="57" applyNumberFormat="1" applyFill="1" applyBorder="1">
      <alignment/>
      <protection/>
    </xf>
    <xf numFmtId="14" fontId="5" fillId="8" borderId="10" xfId="57" applyNumberFormat="1" applyFill="1" applyBorder="1" applyAlignment="1">
      <alignment horizontal="left" vertical="top"/>
      <protection/>
    </xf>
    <xf numFmtId="172" fontId="5" fillId="8" borderId="10" xfId="57" applyNumberFormat="1" applyFill="1" applyBorder="1" applyAlignment="1">
      <alignment horizontal="center"/>
      <protection/>
    </xf>
    <xf numFmtId="4" fontId="6" fillId="8" borderId="10" xfId="57" applyNumberFormat="1" applyFont="1" applyFill="1" applyBorder="1">
      <alignment/>
      <protection/>
    </xf>
    <xf numFmtId="172" fontId="6" fillId="0" borderId="30" xfId="57" applyNumberFormat="1" applyFont="1" applyFill="1" applyBorder="1">
      <alignment/>
      <protection/>
    </xf>
    <xf numFmtId="172" fontId="6" fillId="0" borderId="31" xfId="57" applyNumberFormat="1" applyFont="1" applyFill="1" applyBorder="1">
      <alignment/>
      <protection/>
    </xf>
    <xf numFmtId="14" fontId="6" fillId="0" borderId="31" xfId="57" applyNumberFormat="1" applyFont="1" applyFill="1" applyBorder="1" applyAlignment="1">
      <alignment horizontal="left" vertical="top"/>
      <protection/>
    </xf>
    <xf numFmtId="172" fontId="5" fillId="0" borderId="31" xfId="57" applyNumberFormat="1" applyFill="1" applyBorder="1">
      <alignment/>
      <protection/>
    </xf>
    <xf numFmtId="4" fontId="6" fillId="0" borderId="31" xfId="57" applyNumberFormat="1" applyFont="1" applyFill="1" applyBorder="1">
      <alignment/>
      <protection/>
    </xf>
    <xf numFmtId="4" fontId="6" fillId="0" borderId="32" xfId="57" applyNumberFormat="1" applyFont="1" applyFill="1" applyBorder="1">
      <alignment/>
      <protection/>
    </xf>
    <xf numFmtId="172" fontId="6" fillId="35" borderId="33" xfId="57" applyNumberFormat="1" applyFont="1" applyFill="1" applyBorder="1">
      <alignment/>
      <protection/>
    </xf>
    <xf numFmtId="172" fontId="6" fillId="35" borderId="34" xfId="57" applyNumberFormat="1" applyFont="1" applyFill="1" applyBorder="1">
      <alignment/>
      <protection/>
    </xf>
    <xf numFmtId="14" fontId="6" fillId="35" borderId="34" xfId="57" applyNumberFormat="1" applyFont="1" applyFill="1" applyBorder="1" applyAlignment="1">
      <alignment horizontal="left" vertical="top"/>
      <protection/>
    </xf>
    <xf numFmtId="172" fontId="5" fillId="35" borderId="34" xfId="57" applyNumberFormat="1" applyFill="1" applyBorder="1">
      <alignment/>
      <protection/>
    </xf>
    <xf numFmtId="4" fontId="6" fillId="35" borderId="34" xfId="57" applyNumberFormat="1" applyFont="1" applyFill="1" applyBorder="1">
      <alignment/>
      <protection/>
    </xf>
    <xf numFmtId="4" fontId="6" fillId="35" borderId="35" xfId="57" applyNumberFormat="1" applyFont="1" applyFill="1" applyBorder="1">
      <alignment/>
      <protection/>
    </xf>
    <xf numFmtId="172" fontId="6" fillId="37" borderId="36" xfId="57" applyNumberFormat="1" applyFont="1" applyFill="1" applyBorder="1">
      <alignment/>
      <protection/>
    </xf>
    <xf numFmtId="172" fontId="5" fillId="37" borderId="37" xfId="57" applyNumberFormat="1" applyFill="1" applyBorder="1">
      <alignment/>
      <protection/>
    </xf>
    <xf numFmtId="14" fontId="5" fillId="37" borderId="37" xfId="57" applyNumberFormat="1" applyFill="1" applyBorder="1" applyAlignment="1">
      <alignment horizontal="left" vertical="top"/>
      <protection/>
    </xf>
    <xf numFmtId="0" fontId="9" fillId="37" borderId="37" xfId="0" applyFont="1" applyFill="1" applyBorder="1" applyAlignment="1">
      <alignment vertical="top"/>
    </xf>
    <xf numFmtId="4" fontId="6" fillId="37" borderId="37" xfId="57" applyNumberFormat="1" applyFont="1" applyFill="1" applyBorder="1">
      <alignment/>
      <protection/>
    </xf>
    <xf numFmtId="4" fontId="6" fillId="37" borderId="38" xfId="57" applyNumberFormat="1" applyFont="1" applyFill="1" applyBorder="1">
      <alignment/>
      <protection/>
    </xf>
    <xf numFmtId="49" fontId="5" fillId="0" borderId="39" xfId="57" applyNumberFormat="1" applyBorder="1" applyAlignment="1">
      <alignment vertical="top"/>
      <protection/>
    </xf>
    <xf numFmtId="4" fontId="5" fillId="0" borderId="40" xfId="57" applyNumberFormat="1" applyFill="1" applyBorder="1">
      <alignment/>
      <protection/>
    </xf>
    <xf numFmtId="49" fontId="5" fillId="0" borderId="41" xfId="57" applyNumberFormat="1" applyBorder="1" applyAlignment="1">
      <alignment vertical="top"/>
      <protection/>
    </xf>
    <xf numFmtId="4" fontId="5" fillId="0" borderId="0" xfId="0" applyNumberFormat="1" applyFont="1" applyBorder="1" applyAlignment="1">
      <alignment vertical="top"/>
    </xf>
    <xf numFmtId="4" fontId="5" fillId="35" borderId="40" xfId="57" applyNumberFormat="1" applyFont="1" applyFill="1" applyBorder="1">
      <alignment/>
      <protection/>
    </xf>
    <xf numFmtId="172" fontId="5" fillId="0" borderId="41" xfId="57" applyNumberFormat="1" applyBorder="1" applyAlignment="1">
      <alignment vertical="top"/>
      <protection/>
    </xf>
    <xf numFmtId="4" fontId="6" fillId="8" borderId="42" xfId="57" applyNumberFormat="1" applyFont="1" applyFill="1" applyBorder="1">
      <alignment/>
      <protection/>
    </xf>
    <xf numFmtId="4" fontId="5" fillId="0" borderId="40" xfId="57" applyNumberFormat="1" applyFont="1" applyFill="1" applyBorder="1">
      <alignment/>
      <protection/>
    </xf>
    <xf numFmtId="4" fontId="5" fillId="35" borderId="42" xfId="57" applyNumberFormat="1" applyFont="1" applyFill="1" applyBorder="1">
      <alignment/>
      <protection/>
    </xf>
    <xf numFmtId="4" fontId="6" fillId="8" borderId="43" xfId="57" applyNumberFormat="1" applyFont="1" applyFill="1" applyBorder="1">
      <alignment/>
      <protection/>
    </xf>
    <xf numFmtId="172" fontId="6" fillId="0" borderId="41" xfId="57" applyNumberFormat="1" applyFont="1" applyBorder="1">
      <alignment/>
      <protection/>
    </xf>
    <xf numFmtId="172" fontId="5" fillId="0" borderId="41" xfId="57" applyNumberFormat="1" applyBorder="1">
      <alignment/>
      <protection/>
    </xf>
    <xf numFmtId="0" fontId="0" fillId="0" borderId="41" xfId="0" applyBorder="1" applyAlignment="1">
      <alignment vertical="top"/>
    </xf>
    <xf numFmtId="0" fontId="0" fillId="0" borderId="36" xfId="0" applyBorder="1" applyAlignment="1">
      <alignment vertical="top"/>
    </xf>
    <xf numFmtId="4" fontId="0" fillId="0" borderId="0" xfId="0" applyNumberFormat="1" applyAlignment="1">
      <alignment vertical="top"/>
    </xf>
    <xf numFmtId="4" fontId="8" fillId="0" borderId="0" xfId="57" applyNumberFormat="1" applyFont="1" applyAlignment="1">
      <alignment horizontal="left" vertical="top" wrapText="1"/>
      <protection/>
    </xf>
    <xf numFmtId="4" fontId="9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 readingOrder="1"/>
    </xf>
    <xf numFmtId="0" fontId="12" fillId="0" borderId="0" xfId="0" applyFont="1" applyFill="1" applyBorder="1" applyAlignment="1">
      <alignment horizontal="left" vertical="top" wrapText="1" readingOrder="1"/>
    </xf>
    <xf numFmtId="172" fontId="5" fillId="0" borderId="0" xfId="57" applyNumberFormat="1" applyFont="1" applyFill="1" applyBorder="1">
      <alignment/>
      <protection/>
    </xf>
    <xf numFmtId="49" fontId="5" fillId="0" borderId="0" xfId="57" applyNumberFormat="1" applyFont="1" applyFill="1" applyBorder="1">
      <alignment/>
      <protection/>
    </xf>
    <xf numFmtId="49" fontId="5" fillId="0" borderId="0" xfId="57" applyNumberFormat="1" applyFont="1" applyFill="1" applyBorder="1" applyAlignment="1">
      <alignment horizontal="center"/>
      <protection/>
    </xf>
    <xf numFmtId="172" fontId="13" fillId="0" borderId="0" xfId="57" applyNumberFormat="1" applyFont="1" applyFill="1" applyBorder="1" applyAlignment="1">
      <alignment horizontal="right"/>
      <protection/>
    </xf>
    <xf numFmtId="4" fontId="6" fillId="0" borderId="0" xfId="57" applyNumberFormat="1" applyFont="1" applyFill="1" applyBorder="1">
      <alignment/>
      <protection/>
    </xf>
    <xf numFmtId="4" fontId="33" fillId="0" borderId="0" xfId="0" applyNumberFormat="1" applyFont="1" applyFill="1" applyBorder="1" applyAlignment="1">
      <alignment/>
    </xf>
    <xf numFmtId="4" fontId="6" fillId="0" borderId="0" xfId="57" applyNumberFormat="1" applyFont="1" applyFill="1" applyBorder="1">
      <alignment/>
      <protection/>
    </xf>
    <xf numFmtId="4" fontId="33" fillId="0" borderId="0" xfId="0" applyNumberFormat="1" applyFont="1" applyFill="1" applyBorder="1" applyAlignment="1">
      <alignment/>
    </xf>
    <xf numFmtId="4" fontId="34" fillId="0" borderId="0" xfId="0" applyNumberFormat="1" applyFont="1" applyFill="1" applyBorder="1" applyAlignment="1">
      <alignment/>
    </xf>
    <xf numFmtId="49" fontId="5" fillId="0" borderId="11" xfId="57" applyNumberFormat="1" applyBorder="1" applyAlignment="1">
      <alignment horizontal="left"/>
      <protection/>
    </xf>
    <xf numFmtId="49" fontId="5" fillId="0" borderId="11" xfId="57" applyNumberFormat="1" applyFill="1" applyBorder="1" applyAlignment="1">
      <alignment horizontal="left"/>
      <protection/>
    </xf>
    <xf numFmtId="172" fontId="5" fillId="8" borderId="16" xfId="57" applyNumberFormat="1" applyFill="1" applyBorder="1" applyAlignment="1">
      <alignment horizontal="left"/>
      <protection/>
    </xf>
    <xf numFmtId="172" fontId="5" fillId="35" borderId="12" xfId="57" applyNumberFormat="1" applyFill="1" applyBorder="1" applyAlignment="1">
      <alignment horizontal="left"/>
      <protection/>
    </xf>
    <xf numFmtId="172" fontId="5" fillId="35" borderId="11" xfId="57" applyNumberFormat="1" applyFont="1" applyFill="1" applyBorder="1" applyAlignment="1">
      <alignment horizontal="left"/>
      <protection/>
    </xf>
    <xf numFmtId="172" fontId="5" fillId="0" borderId="29" xfId="57" applyNumberFormat="1" applyFont="1" applyBorder="1" applyAlignment="1">
      <alignment vertical="top"/>
      <protection/>
    </xf>
    <xf numFmtId="172" fontId="5" fillId="0" borderId="19" xfId="57" applyNumberFormat="1" applyFont="1" applyBorder="1" applyAlignment="1">
      <alignment vertical="top"/>
      <protection/>
    </xf>
    <xf numFmtId="172" fontId="5" fillId="0" borderId="44" xfId="57" applyNumberFormat="1" applyFont="1" applyBorder="1" applyAlignment="1">
      <alignment vertical="top"/>
      <protection/>
    </xf>
    <xf numFmtId="14" fontId="5" fillId="0" borderId="19" xfId="57" applyNumberFormat="1" applyBorder="1" applyAlignment="1">
      <alignment vertical="top"/>
      <protection/>
    </xf>
    <xf numFmtId="14" fontId="5" fillId="0" borderId="44" xfId="57" applyNumberFormat="1" applyBorder="1" applyAlignment="1">
      <alignment vertical="top"/>
      <protection/>
    </xf>
    <xf numFmtId="0" fontId="0" fillId="0" borderId="12" xfId="0" applyBorder="1" applyAlignment="1">
      <alignment vertical="top"/>
    </xf>
    <xf numFmtId="4" fontId="5" fillId="0" borderId="45" xfId="0" applyNumberFormat="1" applyFont="1" applyBorder="1" applyAlignment="1">
      <alignment vertical="top"/>
    </xf>
    <xf numFmtId="0" fontId="9" fillId="0" borderId="30" xfId="0" applyFont="1" applyBorder="1" applyAlignment="1">
      <alignment horizontal="right" vertical="top" wrapText="1"/>
    </xf>
    <xf numFmtId="0" fontId="58" fillId="0" borderId="31" xfId="0" applyFont="1" applyBorder="1" applyAlignment="1">
      <alignment horizontal="right" wrapText="1"/>
    </xf>
    <xf numFmtId="0" fontId="0" fillId="0" borderId="46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172" fontId="6" fillId="0" borderId="0" xfId="57" applyNumberFormat="1" applyFont="1" applyFill="1" applyBorder="1" applyAlignment="1">
      <alignment horizontal="center" vertical="center" wrapText="1"/>
      <protection/>
    </xf>
    <xf numFmtId="4" fontId="12" fillId="0" borderId="0" xfId="0" applyNumberFormat="1" applyFont="1" applyFill="1" applyBorder="1" applyAlignment="1">
      <alignment horizontal="center" vertical="top" wrapText="1" readingOrder="1"/>
    </xf>
    <xf numFmtId="1" fontId="5" fillId="35" borderId="11" xfId="57" applyNumberFormat="1" applyFont="1" applyFill="1" applyBorder="1" applyAlignment="1">
      <alignment horizontal="left"/>
      <protection/>
    </xf>
    <xf numFmtId="0" fontId="9" fillId="0" borderId="48" xfId="0" applyFont="1" applyBorder="1" applyAlignment="1">
      <alignment horizontal="right" vertical="top" wrapText="1"/>
    </xf>
    <xf numFmtId="4" fontId="9" fillId="0" borderId="11" xfId="0" applyNumberFormat="1" applyFont="1" applyBorder="1" applyAlignment="1">
      <alignment horizontal="right"/>
    </xf>
    <xf numFmtId="0" fontId="2" fillId="0" borderId="39" xfId="0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5" fillId="0" borderId="43" xfId="0" applyNumberFormat="1" applyFont="1" applyBorder="1" applyAlignment="1">
      <alignment vertical="top"/>
    </xf>
    <xf numFmtId="0" fontId="58" fillId="0" borderId="32" xfId="0" applyFont="1" applyBorder="1" applyAlignment="1">
      <alignment horizontal="right" wrapText="1"/>
    </xf>
    <xf numFmtId="4" fontId="0" fillId="37" borderId="23" xfId="0" applyNumberFormat="1" applyFill="1" applyBorder="1" applyAlignment="1">
      <alignment vertical="top"/>
    </xf>
    <xf numFmtId="0" fontId="9" fillId="37" borderId="22" xfId="0" applyFont="1" applyFill="1" applyBorder="1" applyAlignment="1">
      <alignment horizontal="right" vertical="top"/>
    </xf>
    <xf numFmtId="4" fontId="9" fillId="37" borderId="23" xfId="0" applyNumberFormat="1" applyFont="1" applyFill="1" applyBorder="1" applyAlignment="1">
      <alignment vertical="top"/>
    </xf>
    <xf numFmtId="0" fontId="9" fillId="0" borderId="0" xfId="0" applyFont="1" applyAlignment="1">
      <alignment horizontal="left" vertical="top" wrapText="1" readingOrder="1"/>
    </xf>
    <xf numFmtId="0" fontId="59" fillId="0" borderId="0" xfId="0" applyFont="1" applyFill="1" applyBorder="1" applyAlignment="1">
      <alignment vertical="top"/>
    </xf>
    <xf numFmtId="0" fontId="59" fillId="0" borderId="0" xfId="0" applyFont="1" applyFill="1" applyBorder="1" applyAlignment="1">
      <alignment horizontal="center" vertical="top"/>
    </xf>
    <xf numFmtId="4" fontId="59" fillId="0" borderId="0" xfId="0" applyNumberFormat="1" applyFont="1" applyFill="1" applyBorder="1" applyAlignment="1">
      <alignment vertical="top"/>
    </xf>
    <xf numFmtId="0" fontId="60" fillId="0" borderId="0" xfId="0" applyFont="1" applyFill="1" applyBorder="1" applyAlignment="1">
      <alignment horizontal="right" wrapText="1"/>
    </xf>
    <xf numFmtId="4" fontId="59" fillId="0" borderId="0" xfId="0" applyNumberFormat="1" applyFont="1" applyFill="1" applyBorder="1" applyAlignment="1">
      <alignment horizontal="right"/>
    </xf>
    <xf numFmtId="4" fontId="59" fillId="0" borderId="0" xfId="0" applyNumberFormat="1" applyFont="1" applyFill="1" applyBorder="1" applyAlignment="1">
      <alignment horizontal="right" wrapText="1"/>
    </xf>
    <xf numFmtId="172" fontId="5" fillId="0" borderId="14" xfId="57" applyNumberFormat="1" applyFill="1" applyBorder="1">
      <alignment/>
      <protection/>
    </xf>
    <xf numFmtId="14" fontId="5" fillId="0" borderId="14" xfId="57" applyNumberFormat="1" applyFill="1" applyBorder="1" applyAlignment="1">
      <alignment horizontal="left" vertical="top"/>
      <protection/>
    </xf>
    <xf numFmtId="4" fontId="5" fillId="0" borderId="12" xfId="57" applyNumberFormat="1" applyFont="1" applyFill="1" applyBorder="1">
      <alignment/>
      <protection/>
    </xf>
    <xf numFmtId="172" fontId="5" fillId="0" borderId="20" xfId="57" applyNumberFormat="1" applyBorder="1">
      <alignment/>
      <protection/>
    </xf>
    <xf numFmtId="49" fontId="5" fillId="0" borderId="14" xfId="57" applyNumberFormat="1" applyFill="1" applyBorder="1">
      <alignment/>
      <protection/>
    </xf>
    <xf numFmtId="49" fontId="5" fillId="0" borderId="10" xfId="57" applyNumberFormat="1" applyBorder="1" applyAlignment="1">
      <alignment horizontal="left"/>
      <protection/>
    </xf>
    <xf numFmtId="172" fontId="5" fillId="0" borderId="20" xfId="57" applyNumberFormat="1" applyFill="1" applyBorder="1">
      <alignment/>
      <protection/>
    </xf>
    <xf numFmtId="4" fontId="5" fillId="0" borderId="20" xfId="57" applyNumberFormat="1" applyFont="1" applyFill="1" applyBorder="1">
      <alignment/>
      <protection/>
    </xf>
    <xf numFmtId="172" fontId="6" fillId="8" borderId="16" xfId="57" applyNumberFormat="1" applyFont="1" applyFill="1" applyBorder="1">
      <alignment/>
      <protection/>
    </xf>
    <xf numFmtId="49" fontId="5" fillId="35" borderId="12" xfId="57" applyNumberFormat="1" applyFill="1" applyBorder="1" applyAlignment="1">
      <alignment horizontal="left"/>
      <protection/>
    </xf>
    <xf numFmtId="172" fontId="5" fillId="0" borderId="11" xfId="57" applyNumberFormat="1" applyBorder="1" applyAlignment="1">
      <alignment vertical="top" wrapText="1"/>
      <protection/>
    </xf>
    <xf numFmtId="172" fontId="5" fillId="0" borderId="16" xfId="57" applyNumberFormat="1" applyBorder="1" applyAlignment="1">
      <alignment vertical="top" wrapText="1"/>
      <protection/>
    </xf>
    <xf numFmtId="172" fontId="5" fillId="0" borderId="0" xfId="57" applyNumberFormat="1" applyBorder="1" applyAlignment="1">
      <alignment vertical="top" wrapText="1"/>
      <protection/>
    </xf>
    <xf numFmtId="172" fontId="5" fillId="0" borderId="0" xfId="57" applyNumberFormat="1" applyBorder="1" applyAlignment="1">
      <alignment horizontal="left" vertical="top" wrapText="1"/>
      <protection/>
    </xf>
    <xf numFmtId="172" fontId="5" fillId="0" borderId="49" xfId="57" applyNumberFormat="1" applyBorder="1" applyAlignment="1">
      <alignment horizontal="left" vertical="top" wrapText="1"/>
      <protection/>
    </xf>
    <xf numFmtId="172" fontId="5" fillId="0" borderId="17" xfId="57" applyNumberFormat="1" applyBorder="1" applyAlignment="1">
      <alignment vertical="top" wrapText="1"/>
      <protection/>
    </xf>
    <xf numFmtId="172" fontId="5" fillId="0" borderId="18" xfId="57" applyNumberFormat="1" applyBorder="1" applyAlignment="1">
      <alignment vertical="top" wrapText="1"/>
      <protection/>
    </xf>
    <xf numFmtId="172" fontId="6" fillId="8" borderId="17" xfId="57" applyNumberFormat="1" applyFont="1" applyFill="1" applyBorder="1">
      <alignment/>
      <protection/>
    </xf>
    <xf numFmtId="172" fontId="6" fillId="0" borderId="48" xfId="57" applyNumberFormat="1" applyFont="1" applyFill="1" applyBorder="1">
      <alignment/>
      <protection/>
    </xf>
    <xf numFmtId="172" fontId="6" fillId="35" borderId="50" xfId="57" applyNumberFormat="1" applyFont="1" applyFill="1" applyBorder="1">
      <alignment/>
      <protection/>
    </xf>
    <xf numFmtId="172" fontId="6" fillId="37" borderId="51" xfId="57" applyNumberFormat="1" applyFont="1" applyFill="1" applyBorder="1">
      <alignment/>
      <protection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right" vertical="top" wrapText="1"/>
    </xf>
    <xf numFmtId="0" fontId="58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horizontal="right" wrapText="1"/>
    </xf>
    <xf numFmtId="4" fontId="57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  <xf numFmtId="4" fontId="0" fillId="0" borderId="0" xfId="0" applyNumberForma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0" fontId="0" fillId="0" borderId="17" xfId="0" applyBorder="1" applyAlignment="1">
      <alignment vertical="top"/>
    </xf>
    <xf numFmtId="14" fontId="5" fillId="34" borderId="14" xfId="57" applyNumberFormat="1" applyFill="1" applyBorder="1" applyAlignment="1">
      <alignment vertical="top"/>
      <protection/>
    </xf>
    <xf numFmtId="172" fontId="6" fillId="0" borderId="11" xfId="57" applyNumberFormat="1" applyFont="1" applyFill="1" applyBorder="1">
      <alignment/>
      <protection/>
    </xf>
    <xf numFmtId="0" fontId="9" fillId="0" borderId="0" xfId="0" applyFont="1" applyAlignment="1">
      <alignment horizontal="left" vertical="top" wrapText="1" readingOrder="1"/>
    </xf>
    <xf numFmtId="4" fontId="12" fillId="33" borderId="11" xfId="0" applyNumberFormat="1" applyFont="1" applyFill="1" applyBorder="1" applyAlignment="1">
      <alignment horizontal="center" vertical="top" wrapText="1" readingOrder="1"/>
    </xf>
    <xf numFmtId="172" fontId="6" fillId="8" borderId="15" xfId="57" applyNumberFormat="1" applyFont="1" applyFill="1" applyBorder="1" applyAlignment="1">
      <alignment horizontal="center" vertical="top" wrapText="1"/>
      <protection/>
    </xf>
    <xf numFmtId="172" fontId="5" fillId="8" borderId="12" xfId="57" applyNumberFormat="1" applyFill="1" applyBorder="1" applyAlignment="1">
      <alignment horizontal="center" vertical="top" wrapText="1"/>
      <protection/>
    </xf>
    <xf numFmtId="172" fontId="6" fillId="8" borderId="10" xfId="57" applyNumberFormat="1" applyFont="1" applyFill="1" applyBorder="1" applyAlignment="1">
      <alignment horizontal="center" vertical="center" wrapText="1"/>
      <protection/>
    </xf>
    <xf numFmtId="172" fontId="6" fillId="8" borderId="13" xfId="57" applyNumberFormat="1" applyFont="1" applyFill="1" applyBorder="1" applyAlignment="1">
      <alignment horizontal="center" vertical="center"/>
      <protection/>
    </xf>
    <xf numFmtId="0" fontId="9" fillId="33" borderId="15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center" vertical="top"/>
    </xf>
    <xf numFmtId="43" fontId="5" fillId="0" borderId="10" xfId="42" applyFont="1" applyBorder="1" applyAlignment="1">
      <alignment horizontal="left" vertical="top" wrapText="1"/>
    </xf>
    <xf numFmtId="43" fontId="5" fillId="0" borderId="14" xfId="42" applyFont="1" applyBorder="1" applyAlignment="1">
      <alignment horizontal="left" vertical="top" wrapText="1"/>
    </xf>
    <xf numFmtId="43" fontId="5" fillId="0" borderId="13" xfId="42" applyFont="1" applyBorder="1" applyAlignment="1">
      <alignment horizontal="left" vertical="top" wrapText="1"/>
    </xf>
    <xf numFmtId="172" fontId="5" fillId="0" borderId="10" xfId="57" applyNumberFormat="1" applyBorder="1" applyAlignment="1">
      <alignment horizontal="left" vertical="top" wrapText="1"/>
      <protection/>
    </xf>
    <xf numFmtId="172" fontId="5" fillId="0" borderId="14" xfId="57" applyNumberFormat="1" applyBorder="1" applyAlignment="1">
      <alignment horizontal="left" vertical="top" wrapText="1"/>
      <protection/>
    </xf>
    <xf numFmtId="172" fontId="5" fillId="0" borderId="13" xfId="57" applyNumberFormat="1" applyBorder="1" applyAlignment="1">
      <alignment horizontal="left" vertical="top" wrapText="1"/>
      <protection/>
    </xf>
    <xf numFmtId="172" fontId="6" fillId="8" borderId="14" xfId="57" applyNumberFormat="1" applyFont="1" applyFill="1" applyBorder="1" applyAlignment="1">
      <alignment horizontal="center" vertical="center" wrapText="1"/>
      <protection/>
    </xf>
    <xf numFmtId="172" fontId="5" fillId="8" borderId="14" xfId="57" applyNumberFormat="1" applyFill="1" applyBorder="1" applyAlignment="1">
      <alignment horizontal="center" vertical="center" wrapText="1"/>
      <protection/>
    </xf>
    <xf numFmtId="172" fontId="6" fillId="8" borderId="29" xfId="57" applyNumberFormat="1" applyFont="1" applyFill="1" applyBorder="1" applyAlignment="1">
      <alignment horizontal="center" vertical="center" wrapText="1"/>
      <protection/>
    </xf>
    <xf numFmtId="172" fontId="5" fillId="8" borderId="20" xfId="57" applyNumberFormat="1" applyFill="1" applyBorder="1" applyAlignment="1">
      <alignment horizontal="center" vertical="center" wrapText="1"/>
      <protection/>
    </xf>
    <xf numFmtId="172" fontId="5" fillId="8" borderId="19" xfId="57" applyNumberFormat="1" applyFill="1" applyBorder="1" applyAlignment="1">
      <alignment horizontal="center" vertical="center" wrapText="1"/>
      <protection/>
    </xf>
    <xf numFmtId="172" fontId="5" fillId="8" borderId="18" xfId="57" applyNumberForma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/>
    </xf>
    <xf numFmtId="172" fontId="5" fillId="0" borderId="20" xfId="57" applyNumberFormat="1" applyBorder="1" applyAlignment="1">
      <alignment horizontal="left" vertical="top" wrapText="1"/>
      <protection/>
    </xf>
    <xf numFmtId="172" fontId="5" fillId="0" borderId="17" xfId="57" applyNumberFormat="1" applyBorder="1" applyAlignment="1">
      <alignment horizontal="left" vertical="top" wrapText="1"/>
      <protection/>
    </xf>
    <xf numFmtId="172" fontId="5" fillId="0" borderId="18" xfId="57" applyNumberFormat="1" applyBorder="1" applyAlignment="1">
      <alignment horizontal="left" vertical="top" wrapText="1"/>
      <protection/>
    </xf>
    <xf numFmtId="43" fontId="5" fillId="0" borderId="11" xfId="42" applyFont="1" applyBorder="1" applyAlignment="1">
      <alignment horizontal="center" vertical="top" wrapText="1"/>
    </xf>
    <xf numFmtId="172" fontId="6" fillId="8" borderId="52" xfId="57" applyNumberFormat="1" applyFont="1" applyFill="1" applyBorder="1" applyAlignment="1">
      <alignment horizontal="center" vertical="center" wrapText="1"/>
      <protection/>
    </xf>
    <xf numFmtId="172" fontId="6" fillId="8" borderId="41" xfId="57" applyNumberFormat="1" applyFont="1" applyFill="1" applyBorder="1" applyAlignment="1">
      <alignment horizontal="center" vertical="center" wrapText="1"/>
      <protection/>
    </xf>
    <xf numFmtId="172" fontId="6" fillId="8" borderId="53" xfId="57" applyNumberFormat="1" applyFont="1" applyFill="1" applyBorder="1" applyAlignment="1">
      <alignment horizontal="center" vertical="center" wrapText="1"/>
      <protection/>
    </xf>
    <xf numFmtId="172" fontId="6" fillId="8" borderId="54" xfId="57" applyNumberFormat="1" applyFont="1" applyFill="1" applyBorder="1" applyAlignment="1">
      <alignment horizontal="center" vertical="center" wrapText="1"/>
      <protection/>
    </xf>
    <xf numFmtId="172" fontId="5" fillId="8" borderId="55" xfId="57" applyNumberFormat="1" applyFill="1" applyBorder="1" applyAlignment="1">
      <alignment horizontal="center" vertical="center" wrapText="1"/>
      <protection/>
    </xf>
    <xf numFmtId="172" fontId="5" fillId="8" borderId="17" xfId="57" applyNumberFormat="1" applyFill="1" applyBorder="1" applyAlignment="1">
      <alignment horizontal="center" vertical="center" wrapText="1"/>
      <protection/>
    </xf>
    <xf numFmtId="4" fontId="12" fillId="33" borderId="31" xfId="0" applyNumberFormat="1" applyFont="1" applyFill="1" applyBorder="1" applyAlignment="1">
      <alignment horizontal="center" vertical="top" wrapText="1" readingOrder="1"/>
    </xf>
    <xf numFmtId="4" fontId="12" fillId="33" borderId="32" xfId="0" applyNumberFormat="1" applyFont="1" applyFill="1" applyBorder="1" applyAlignment="1">
      <alignment horizontal="center" vertical="top" wrapText="1" readingOrder="1"/>
    </xf>
    <xf numFmtId="4" fontId="12" fillId="33" borderId="40" xfId="0" applyNumberFormat="1" applyFont="1" applyFill="1" applyBorder="1" applyAlignment="1">
      <alignment horizontal="center" vertical="top" wrapText="1" readingOrder="1"/>
    </xf>
    <xf numFmtId="172" fontId="6" fillId="8" borderId="56" xfId="57" applyNumberFormat="1" applyFont="1" applyFill="1" applyBorder="1" applyAlignment="1">
      <alignment horizontal="center" vertical="top" wrapText="1"/>
      <protection/>
    </xf>
    <xf numFmtId="172" fontId="5" fillId="8" borderId="48" xfId="57" applyNumberFormat="1" applyFill="1" applyBorder="1" applyAlignment="1">
      <alignment horizontal="center" vertical="top" wrapText="1"/>
      <protection/>
    </xf>
    <xf numFmtId="0" fontId="9" fillId="33" borderId="56" xfId="0" applyFont="1" applyFill="1" applyBorder="1" applyAlignment="1">
      <alignment horizontal="center" vertical="top"/>
    </xf>
    <xf numFmtId="0" fontId="9" fillId="33" borderId="57" xfId="0" applyFont="1" applyFill="1" applyBorder="1" applyAlignment="1">
      <alignment horizontal="center" vertical="top"/>
    </xf>
    <xf numFmtId="0" fontId="9" fillId="33" borderId="48" xfId="0" applyFont="1" applyFill="1" applyBorder="1" applyAlignment="1">
      <alignment horizontal="center" vertical="top"/>
    </xf>
    <xf numFmtId="49" fontId="6" fillId="0" borderId="0" xfId="57" applyNumberFormat="1" applyFont="1" applyFill="1" applyBorder="1" applyAlignment="1">
      <alignment horizontal="right"/>
      <protection/>
    </xf>
    <xf numFmtId="172" fontId="13" fillId="0" borderId="0" xfId="57" applyNumberFormat="1" applyFont="1" applyFill="1" applyBorder="1" applyAlignment="1">
      <alignment horizontal="right"/>
      <protection/>
    </xf>
    <xf numFmtId="172" fontId="6" fillId="0" borderId="0" xfId="57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top"/>
    </xf>
    <xf numFmtId="4" fontId="12" fillId="0" borderId="0" xfId="0" applyNumberFormat="1" applyFont="1" applyFill="1" applyBorder="1" applyAlignment="1">
      <alignment horizontal="center" vertical="top" wrapText="1" readingOrder="1"/>
    </xf>
    <xf numFmtId="43" fontId="5" fillId="0" borderId="29" xfId="42" applyFont="1" applyBorder="1" applyAlignment="1">
      <alignment horizontal="center" vertical="top" wrapText="1"/>
    </xf>
    <xf numFmtId="43" fontId="5" fillId="0" borderId="19" xfId="42" applyFont="1" applyBorder="1" applyAlignment="1">
      <alignment horizontal="center" vertical="top" wrapText="1"/>
    </xf>
    <xf numFmtId="43" fontId="5" fillId="0" borderId="58" xfId="42" applyFont="1" applyBorder="1" applyAlignment="1">
      <alignment horizontal="center" vertical="top" wrapText="1"/>
    </xf>
    <xf numFmtId="4" fontId="6" fillId="8" borderId="40" xfId="57" applyNumberFormat="1" applyFont="1" applyFill="1" applyBorder="1">
      <alignment/>
      <protection/>
    </xf>
    <xf numFmtId="4" fontId="5" fillId="0" borderId="42" xfId="57" applyNumberFormat="1" applyFont="1" applyFill="1" applyBorder="1">
      <alignment/>
      <protection/>
    </xf>
    <xf numFmtId="4" fontId="5" fillId="0" borderId="59" xfId="57" applyNumberFormat="1" applyFont="1" applyFill="1" applyBorder="1">
      <alignment/>
      <protection/>
    </xf>
    <xf numFmtId="4" fontId="5" fillId="0" borderId="40" xfId="57" applyNumberFormat="1" applyFont="1" applyBorder="1">
      <alignment/>
      <protection/>
    </xf>
    <xf numFmtId="172" fontId="5" fillId="0" borderId="10" xfId="57" applyNumberFormat="1" applyFill="1" applyBorder="1">
      <alignment/>
      <protection/>
    </xf>
    <xf numFmtId="49" fontId="5" fillId="0" borderId="10" xfId="57" applyNumberFormat="1" applyFill="1" applyBorder="1">
      <alignment/>
      <protection/>
    </xf>
    <xf numFmtId="172" fontId="5" fillId="0" borderId="10" xfId="57" applyNumberFormat="1" applyBorder="1">
      <alignment/>
      <protection/>
    </xf>
    <xf numFmtId="4" fontId="5" fillId="0" borderId="10" xfId="57" applyNumberFormat="1" applyFont="1" applyFill="1" applyBorder="1">
      <alignment/>
      <protection/>
    </xf>
    <xf numFmtId="4" fontId="5" fillId="0" borderId="43" xfId="57" applyNumberFormat="1" applyFont="1" applyFill="1" applyBorder="1">
      <alignment/>
      <protection/>
    </xf>
    <xf numFmtId="172" fontId="6" fillId="8" borderId="34" xfId="57" applyNumberFormat="1" applyFont="1" applyFill="1" applyBorder="1">
      <alignment/>
      <protection/>
    </xf>
    <xf numFmtId="172" fontId="5" fillId="8" borderId="34" xfId="57" applyNumberFormat="1" applyFill="1" applyBorder="1">
      <alignment/>
      <protection/>
    </xf>
    <xf numFmtId="14" fontId="5" fillId="8" borderId="34" xfId="57" applyNumberFormat="1" applyFill="1" applyBorder="1" applyAlignment="1">
      <alignment horizontal="left" vertical="top"/>
      <protection/>
    </xf>
    <xf numFmtId="172" fontId="5" fillId="8" borderId="34" xfId="57" applyNumberFormat="1" applyFill="1" applyBorder="1" applyAlignment="1">
      <alignment horizontal="center"/>
      <protection/>
    </xf>
    <xf numFmtId="4" fontId="6" fillId="8" borderId="34" xfId="57" applyNumberFormat="1" applyFont="1" applyFill="1" applyBorder="1">
      <alignment/>
      <protection/>
    </xf>
    <xf numFmtId="4" fontId="6" fillId="8" borderId="35" xfId="57" applyNumberFormat="1" applyFont="1" applyFill="1" applyBorder="1">
      <alignment/>
      <protection/>
    </xf>
    <xf numFmtId="172" fontId="5" fillId="0" borderId="36" xfId="57" applyNumberFormat="1" applyBorder="1">
      <alignment/>
      <protection/>
    </xf>
    <xf numFmtId="43" fontId="5" fillId="0" borderId="34" xfId="42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0</xdr:col>
      <xdr:colOff>438150</xdr:colOff>
      <xdr:row>1</xdr:row>
      <xdr:rowOff>161925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381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0</xdr:col>
      <xdr:colOff>438150</xdr:colOff>
      <xdr:row>1</xdr:row>
      <xdr:rowOff>161925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381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9525</xdr:rowOff>
    </xdr:from>
    <xdr:to>
      <xdr:col>0</xdr:col>
      <xdr:colOff>438150</xdr:colOff>
      <xdr:row>1</xdr:row>
      <xdr:rowOff>161925</xdr:rowOff>
    </xdr:to>
    <xdr:pic>
      <xdr:nvPicPr>
        <xdr:cNvPr id="2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381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0</xdr:col>
      <xdr:colOff>438150</xdr:colOff>
      <xdr:row>4</xdr:row>
      <xdr:rowOff>142875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381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tabSelected="1" showOutlineSymbols="0" zoomScale="130" zoomScaleNormal="130" zoomScalePageLayoutView="74" workbookViewId="0" topLeftCell="K31">
      <selection activeCell="O60" sqref="O60"/>
    </sheetView>
  </sheetViews>
  <sheetFormatPr defaultColWidth="6.8515625" defaultRowHeight="12.75" customHeight="1"/>
  <cols>
    <col min="1" max="1" width="14.421875" style="0" customWidth="1"/>
    <col min="2" max="2" width="16.140625" style="0" customWidth="1"/>
    <col min="3" max="3" width="31.421875" style="0" customWidth="1"/>
    <col min="4" max="4" width="24.421875" style="0" customWidth="1"/>
    <col min="5" max="5" width="10.28125" style="0" customWidth="1"/>
    <col min="6" max="6" width="11.421875" style="0" customWidth="1"/>
    <col min="7" max="7" width="12.7109375" style="0" bestFit="1" customWidth="1"/>
    <col min="8" max="8" width="12.421875" style="0" customWidth="1"/>
    <col min="9" max="9" width="10.57421875" style="0" customWidth="1"/>
    <col min="10" max="10" width="11.7109375" style="0" customWidth="1"/>
    <col min="11" max="11" width="12.28125" style="0" customWidth="1"/>
    <col min="12" max="12" width="9.140625" style="0" customWidth="1"/>
    <col min="13" max="13" width="34.8515625" style="0" customWidth="1"/>
    <col min="14" max="14" width="11.28125" style="44" customWidth="1"/>
    <col min="15" max="15" width="11.140625" style="44" customWidth="1"/>
    <col min="16" max="16" width="11.28125" style="44" customWidth="1"/>
    <col min="17" max="18" width="6.8515625" style="0" customWidth="1"/>
    <col min="19" max="20" width="12.8515625" style="0" customWidth="1"/>
    <col min="21" max="21" width="20.8515625" style="0" customWidth="1"/>
    <col min="22" max="22" width="10.57421875" style="0" customWidth="1"/>
    <col min="23" max="23" width="10.8515625" style="0" customWidth="1"/>
    <col min="24" max="24" width="6.8515625" style="0" customWidth="1"/>
    <col min="25" max="25" width="23.8515625" style="0" customWidth="1"/>
    <col min="26" max="26" width="13.7109375" style="0" customWidth="1"/>
  </cols>
  <sheetData>
    <row r="1" spans="8:14" ht="46.5" customHeight="1">
      <c r="H1" s="51"/>
      <c r="I1" s="51"/>
      <c r="J1" s="51"/>
      <c r="K1" s="51"/>
      <c r="L1" s="51"/>
      <c r="M1" s="268" t="s">
        <v>117</v>
      </c>
      <c r="N1" s="268"/>
    </row>
    <row r="2" spans="4:12" ht="17.25" customHeight="1">
      <c r="D2" s="289" t="s">
        <v>77</v>
      </c>
      <c r="E2" s="289"/>
      <c r="F2" s="289"/>
      <c r="G2" s="289"/>
      <c r="H2" s="289"/>
      <c r="I2" s="289"/>
      <c r="J2" s="289"/>
      <c r="K2" s="289"/>
      <c r="L2" s="289"/>
    </row>
    <row r="3" spans="4:12" ht="14.25" customHeight="1">
      <c r="D3" s="290" t="s">
        <v>0</v>
      </c>
      <c r="E3" s="290"/>
      <c r="F3" s="290"/>
      <c r="G3" s="290"/>
      <c r="H3" s="290"/>
      <c r="I3" s="290"/>
      <c r="J3" s="290"/>
      <c r="K3" s="290"/>
      <c r="L3" s="290"/>
    </row>
    <row r="4" spans="1:255" ht="14.25" customHeight="1">
      <c r="A4" s="1" t="s">
        <v>78</v>
      </c>
      <c r="B4" s="66" t="s">
        <v>60</v>
      </c>
      <c r="C4" s="2"/>
      <c r="E4" s="3"/>
      <c r="F4" s="3"/>
      <c r="G4" s="2"/>
      <c r="H4" s="2"/>
      <c r="I4" s="2"/>
      <c r="J4" s="2"/>
      <c r="K4" s="2"/>
      <c r="L4" s="4"/>
      <c r="M4" s="4"/>
      <c r="N4" s="45"/>
      <c r="O4" s="45"/>
      <c r="P4" s="5"/>
      <c r="Q4" s="2"/>
      <c r="R4" s="2"/>
      <c r="S4" s="2"/>
      <c r="T4" s="2"/>
      <c r="U4" s="6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ht="15" customHeight="1">
      <c r="A5" s="1" t="s">
        <v>79</v>
      </c>
      <c r="B5" s="7" t="s">
        <v>95</v>
      </c>
      <c r="C5" s="2"/>
      <c r="E5" s="8"/>
      <c r="F5" s="8"/>
      <c r="G5" s="9"/>
      <c r="H5" s="9"/>
      <c r="I5" s="9"/>
      <c r="J5" s="9"/>
      <c r="K5" s="10"/>
      <c r="L5" s="10"/>
      <c r="M5" s="10"/>
      <c r="N5" s="46"/>
      <c r="O5" s="46"/>
      <c r="P5" s="46"/>
      <c r="Q5" s="10"/>
      <c r="R5" s="11"/>
      <c r="S5" s="2"/>
      <c r="T5" s="2"/>
      <c r="U5" s="6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4" ht="16.5" customHeight="1">
      <c r="A6" s="1" t="s">
        <v>1</v>
      </c>
      <c r="B6" s="12" t="s">
        <v>50</v>
      </c>
      <c r="C6" s="2"/>
      <c r="E6" s="3"/>
      <c r="F6" s="3"/>
      <c r="G6" s="2"/>
      <c r="H6" s="2"/>
      <c r="I6" s="2"/>
      <c r="J6" s="2"/>
      <c r="K6" s="2"/>
      <c r="L6" s="4"/>
      <c r="M6" s="4"/>
      <c r="N6" s="45"/>
      <c r="O6" s="5"/>
      <c r="P6" s="5"/>
      <c r="Q6" s="2"/>
      <c r="R6" s="2"/>
      <c r="S6" s="6"/>
      <c r="T6" s="6"/>
      <c r="U6" s="2"/>
      <c r="V6" s="13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5" ht="21.75" customHeight="1">
      <c r="A7" s="272" t="s">
        <v>80</v>
      </c>
      <c r="B7" s="272" t="s">
        <v>2</v>
      </c>
      <c r="C7" s="285" t="s">
        <v>3</v>
      </c>
      <c r="D7" s="286"/>
      <c r="E7" s="270" t="s">
        <v>4</v>
      </c>
      <c r="F7" s="271"/>
      <c r="G7" s="272" t="s">
        <v>5</v>
      </c>
      <c r="H7" s="274" t="s">
        <v>6</v>
      </c>
      <c r="I7" s="275"/>
      <c r="J7" s="275"/>
      <c r="K7" s="275"/>
      <c r="L7" s="275"/>
      <c r="M7" s="276"/>
      <c r="N7" s="269" t="s">
        <v>7</v>
      </c>
      <c r="O7" s="269" t="s">
        <v>8</v>
      </c>
      <c r="P7" s="269" t="s">
        <v>9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</row>
    <row r="8" spans="1:255" ht="14.25" customHeight="1">
      <c r="A8" s="283"/>
      <c r="B8" s="284"/>
      <c r="C8" s="287"/>
      <c r="D8" s="288"/>
      <c r="E8" s="15" t="s">
        <v>10</v>
      </c>
      <c r="F8" s="15" t="s">
        <v>11</v>
      </c>
      <c r="G8" s="273"/>
      <c r="H8" s="16" t="s">
        <v>12</v>
      </c>
      <c r="I8" s="16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269"/>
      <c r="O8" s="269"/>
      <c r="P8" s="269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</row>
    <row r="9" spans="1:16" ht="14.25" customHeight="1">
      <c r="A9" s="277" t="s">
        <v>71</v>
      </c>
      <c r="B9" s="277" t="s">
        <v>73</v>
      </c>
      <c r="C9" s="280" t="s">
        <v>70</v>
      </c>
      <c r="D9" s="95" t="s">
        <v>18</v>
      </c>
      <c r="E9" s="68" t="s">
        <v>61</v>
      </c>
      <c r="F9" s="80" t="s">
        <v>51</v>
      </c>
      <c r="G9" s="19" t="s">
        <v>62</v>
      </c>
      <c r="H9" s="69" t="s">
        <v>63</v>
      </c>
      <c r="I9" s="69">
        <v>20001</v>
      </c>
      <c r="J9" s="33" t="s">
        <v>19</v>
      </c>
      <c r="K9" s="69" t="s">
        <v>20</v>
      </c>
      <c r="L9" s="22" t="s">
        <v>53</v>
      </c>
      <c r="M9" s="23" t="s">
        <v>54</v>
      </c>
      <c r="N9" s="41">
        <v>13000</v>
      </c>
      <c r="O9" s="41">
        <v>13000</v>
      </c>
      <c r="P9" s="24">
        <f>O9-N9</f>
        <v>0</v>
      </c>
    </row>
    <row r="10" spans="1:16" ht="14.25" customHeight="1">
      <c r="A10" s="278"/>
      <c r="B10" s="278"/>
      <c r="C10" s="281"/>
      <c r="D10" s="134"/>
      <c r="E10" s="18"/>
      <c r="F10" s="18"/>
      <c r="G10" s="19" t="s">
        <v>62</v>
      </c>
      <c r="H10" s="69" t="s">
        <v>63</v>
      </c>
      <c r="I10" s="69">
        <v>20001</v>
      </c>
      <c r="J10" s="33" t="s">
        <v>19</v>
      </c>
      <c r="K10" s="69" t="s">
        <v>20</v>
      </c>
      <c r="L10" s="22" t="s">
        <v>21</v>
      </c>
      <c r="M10" s="23" t="s">
        <v>52</v>
      </c>
      <c r="N10" s="67">
        <v>3000</v>
      </c>
      <c r="O10" s="67">
        <v>2700</v>
      </c>
      <c r="P10" s="24">
        <f aca="true" t="shared" si="0" ref="P10:P21">O10-N10</f>
        <v>-300</v>
      </c>
    </row>
    <row r="11" spans="1:16" ht="14.25" customHeight="1">
      <c r="A11" s="278"/>
      <c r="B11" s="278"/>
      <c r="C11" s="281"/>
      <c r="D11" s="135"/>
      <c r="E11" s="50"/>
      <c r="F11" s="50"/>
      <c r="G11" s="19" t="s">
        <v>62</v>
      </c>
      <c r="H11" s="69" t="s">
        <v>63</v>
      </c>
      <c r="I11" s="69">
        <v>20001</v>
      </c>
      <c r="J11" s="33" t="s">
        <v>19</v>
      </c>
      <c r="K11" s="69" t="s">
        <v>20</v>
      </c>
      <c r="L11" s="22" t="s">
        <v>32</v>
      </c>
      <c r="M11" s="23" t="s">
        <v>46</v>
      </c>
      <c r="N11" s="67">
        <v>10000</v>
      </c>
      <c r="O11" s="67">
        <v>1800</v>
      </c>
      <c r="P11" s="24">
        <f t="shared" si="0"/>
        <v>-8200</v>
      </c>
    </row>
    <row r="12" spans="1:16" ht="14.25" customHeight="1">
      <c r="A12" s="278"/>
      <c r="B12" s="278"/>
      <c r="C12" s="281"/>
      <c r="D12" s="135"/>
      <c r="E12" s="50"/>
      <c r="F12" s="50"/>
      <c r="G12" s="19" t="s">
        <v>62</v>
      </c>
      <c r="H12" s="69" t="s">
        <v>63</v>
      </c>
      <c r="I12" s="69">
        <v>20001</v>
      </c>
      <c r="J12" s="33" t="s">
        <v>19</v>
      </c>
      <c r="K12" s="69" t="s">
        <v>20</v>
      </c>
      <c r="L12" s="22" t="s">
        <v>26</v>
      </c>
      <c r="M12" s="23" t="s">
        <v>27</v>
      </c>
      <c r="N12" s="67">
        <v>4000</v>
      </c>
      <c r="O12" s="67">
        <v>1000</v>
      </c>
      <c r="P12" s="24">
        <f t="shared" si="0"/>
        <v>-3000</v>
      </c>
    </row>
    <row r="13" spans="1:16" ht="14.25" customHeight="1">
      <c r="A13" s="278"/>
      <c r="B13" s="278"/>
      <c r="C13" s="281"/>
      <c r="D13" s="135"/>
      <c r="E13" s="50"/>
      <c r="F13" s="50"/>
      <c r="G13" s="19" t="s">
        <v>62</v>
      </c>
      <c r="H13" s="69" t="s">
        <v>63</v>
      </c>
      <c r="I13" s="69">
        <v>20001</v>
      </c>
      <c r="J13" s="33" t="s">
        <v>19</v>
      </c>
      <c r="K13" s="69" t="s">
        <v>20</v>
      </c>
      <c r="L13" s="22" t="s">
        <v>49</v>
      </c>
      <c r="M13" s="23" t="s">
        <v>47</v>
      </c>
      <c r="N13" s="67">
        <v>2000</v>
      </c>
      <c r="O13" s="67">
        <v>0</v>
      </c>
      <c r="P13" s="24">
        <f t="shared" si="0"/>
        <v>-2000</v>
      </c>
    </row>
    <row r="14" spans="1:16" ht="14.25" customHeight="1">
      <c r="A14" s="278"/>
      <c r="B14" s="278"/>
      <c r="C14" s="281"/>
      <c r="D14" s="135"/>
      <c r="E14" s="50"/>
      <c r="F14" s="50"/>
      <c r="G14" s="19" t="s">
        <v>62</v>
      </c>
      <c r="H14" s="69" t="s">
        <v>63</v>
      </c>
      <c r="I14" s="69">
        <v>20001</v>
      </c>
      <c r="J14" s="33" t="s">
        <v>19</v>
      </c>
      <c r="K14" s="69" t="s">
        <v>20</v>
      </c>
      <c r="L14" s="22" t="s">
        <v>33</v>
      </c>
      <c r="M14" s="23" t="s">
        <v>48</v>
      </c>
      <c r="N14" s="67">
        <v>1000</v>
      </c>
      <c r="O14" s="67">
        <f>1000+5000</f>
        <v>6000</v>
      </c>
      <c r="P14" s="24">
        <f t="shared" si="0"/>
        <v>5000</v>
      </c>
    </row>
    <row r="15" spans="1:16" ht="14.25" customHeight="1">
      <c r="A15" s="278"/>
      <c r="B15" s="278"/>
      <c r="C15" s="281"/>
      <c r="D15" s="135"/>
      <c r="E15" s="50"/>
      <c r="F15" s="50"/>
      <c r="G15" s="19" t="s">
        <v>62</v>
      </c>
      <c r="H15" s="69" t="s">
        <v>63</v>
      </c>
      <c r="I15" s="69">
        <v>20001</v>
      </c>
      <c r="J15" s="33" t="s">
        <v>19</v>
      </c>
      <c r="K15" s="69" t="s">
        <v>20</v>
      </c>
      <c r="L15" s="22" t="s">
        <v>34</v>
      </c>
      <c r="M15" s="23" t="s">
        <v>35</v>
      </c>
      <c r="N15" s="99">
        <v>1000</v>
      </c>
      <c r="O15" s="166">
        <v>500</v>
      </c>
      <c r="P15" s="24">
        <f t="shared" si="0"/>
        <v>-500</v>
      </c>
    </row>
    <row r="16" spans="1:16" ht="14.25" customHeight="1">
      <c r="A16" s="278"/>
      <c r="B16" s="278"/>
      <c r="C16" s="281"/>
      <c r="D16" s="135"/>
      <c r="E16" s="50"/>
      <c r="F16" s="50"/>
      <c r="G16" s="19" t="s">
        <v>62</v>
      </c>
      <c r="H16" s="69" t="s">
        <v>63</v>
      </c>
      <c r="I16" s="69">
        <v>20001</v>
      </c>
      <c r="J16" s="33" t="s">
        <v>19</v>
      </c>
      <c r="K16" s="69" t="s">
        <v>20</v>
      </c>
      <c r="L16" s="22" t="s">
        <v>45</v>
      </c>
      <c r="M16" s="23" t="s">
        <v>42</v>
      </c>
      <c r="N16" s="67">
        <v>1000</v>
      </c>
      <c r="O16" s="67">
        <v>2000</v>
      </c>
      <c r="P16" s="24">
        <f t="shared" si="0"/>
        <v>1000</v>
      </c>
    </row>
    <row r="17" spans="1:16" ht="14.25" customHeight="1">
      <c r="A17" s="278"/>
      <c r="B17" s="278"/>
      <c r="C17" s="281"/>
      <c r="D17" s="135"/>
      <c r="E17" s="50"/>
      <c r="F17" s="50"/>
      <c r="G17" s="19" t="s">
        <v>62</v>
      </c>
      <c r="H17" s="69" t="s">
        <v>63</v>
      </c>
      <c r="I17" s="69">
        <v>20001</v>
      </c>
      <c r="J17" s="33" t="s">
        <v>19</v>
      </c>
      <c r="K17" s="69" t="s">
        <v>20</v>
      </c>
      <c r="L17" s="22" t="s">
        <v>57</v>
      </c>
      <c r="M17" s="23" t="s">
        <v>64</v>
      </c>
      <c r="N17" s="67">
        <v>2000</v>
      </c>
      <c r="O17" s="67">
        <v>1300</v>
      </c>
      <c r="P17" s="24">
        <f t="shared" si="0"/>
        <v>-700</v>
      </c>
    </row>
    <row r="18" spans="1:16" ht="14.25" customHeight="1">
      <c r="A18" s="278"/>
      <c r="B18" s="278"/>
      <c r="C18" s="281"/>
      <c r="D18" s="135"/>
      <c r="E18" s="50"/>
      <c r="F18" s="50"/>
      <c r="G18" s="19" t="s">
        <v>62</v>
      </c>
      <c r="H18" s="69" t="s">
        <v>63</v>
      </c>
      <c r="I18" s="69">
        <v>20001</v>
      </c>
      <c r="J18" s="33" t="s">
        <v>19</v>
      </c>
      <c r="K18" s="69" t="s">
        <v>20</v>
      </c>
      <c r="L18" s="22" t="s">
        <v>36</v>
      </c>
      <c r="M18" s="23" t="s">
        <v>65</v>
      </c>
      <c r="N18" s="67">
        <v>1000</v>
      </c>
      <c r="O18" s="67">
        <v>1500</v>
      </c>
      <c r="P18" s="24">
        <f t="shared" si="0"/>
        <v>500</v>
      </c>
    </row>
    <row r="19" spans="1:16" ht="14.25" customHeight="1">
      <c r="A19" s="278"/>
      <c r="B19" s="278"/>
      <c r="C19" s="281"/>
      <c r="D19" s="135"/>
      <c r="E19" s="50"/>
      <c r="F19" s="50"/>
      <c r="G19" s="19" t="s">
        <v>62</v>
      </c>
      <c r="H19" s="69" t="s">
        <v>63</v>
      </c>
      <c r="I19" s="69">
        <v>20001</v>
      </c>
      <c r="J19" s="33" t="s">
        <v>19</v>
      </c>
      <c r="K19" s="69" t="s">
        <v>20</v>
      </c>
      <c r="L19" s="22" t="s">
        <v>55</v>
      </c>
      <c r="M19" s="23" t="s">
        <v>56</v>
      </c>
      <c r="N19" s="67">
        <v>0</v>
      </c>
      <c r="O19" s="67">
        <v>150</v>
      </c>
      <c r="P19" s="24">
        <f t="shared" si="0"/>
        <v>150</v>
      </c>
    </row>
    <row r="20" spans="1:16" ht="14.25" customHeight="1">
      <c r="A20" s="278"/>
      <c r="B20" s="278"/>
      <c r="C20" s="281"/>
      <c r="D20" s="135"/>
      <c r="E20" s="50"/>
      <c r="F20" s="50"/>
      <c r="G20" s="19" t="s">
        <v>62</v>
      </c>
      <c r="H20" s="69" t="s">
        <v>63</v>
      </c>
      <c r="I20" s="69">
        <v>20001</v>
      </c>
      <c r="J20" s="33" t="s">
        <v>19</v>
      </c>
      <c r="K20" s="69" t="s">
        <v>20</v>
      </c>
      <c r="L20" s="22" t="s">
        <v>44</v>
      </c>
      <c r="M20" s="23" t="s">
        <v>43</v>
      </c>
      <c r="N20" s="67">
        <v>2000</v>
      </c>
      <c r="O20" s="67">
        <v>1000</v>
      </c>
      <c r="P20" s="24">
        <f t="shared" si="0"/>
        <v>-1000</v>
      </c>
    </row>
    <row r="21" spans="1:16" ht="14.25" customHeight="1">
      <c r="A21" s="278"/>
      <c r="B21" s="278"/>
      <c r="C21" s="281"/>
      <c r="D21" s="135"/>
      <c r="E21" s="50"/>
      <c r="F21" s="50"/>
      <c r="G21" s="19" t="s">
        <v>62</v>
      </c>
      <c r="H21" s="69" t="s">
        <v>63</v>
      </c>
      <c r="I21" s="69">
        <v>20001</v>
      </c>
      <c r="J21" s="33" t="s">
        <v>19</v>
      </c>
      <c r="K21" s="69" t="s">
        <v>20</v>
      </c>
      <c r="L21" s="22" t="s">
        <v>37</v>
      </c>
      <c r="M21" s="23" t="s">
        <v>28</v>
      </c>
      <c r="N21" s="67">
        <v>0</v>
      </c>
      <c r="O21" s="67">
        <f>900+350</f>
        <v>1250</v>
      </c>
      <c r="P21" s="24">
        <f t="shared" si="0"/>
        <v>1250</v>
      </c>
    </row>
    <row r="22" spans="1:16" ht="14.25" customHeight="1">
      <c r="A22" s="278"/>
      <c r="B22" s="278"/>
      <c r="C22" s="62" t="s">
        <v>24</v>
      </c>
      <c r="D22" s="64"/>
      <c r="E22" s="65"/>
      <c r="F22" s="65"/>
      <c r="G22" s="28"/>
      <c r="H22" s="28"/>
      <c r="I22" s="28"/>
      <c r="J22" s="28"/>
      <c r="K22" s="28"/>
      <c r="L22" s="30"/>
      <c r="M22" s="31"/>
      <c r="N22" s="47">
        <f>SUM(N9:N21)</f>
        <v>40000</v>
      </c>
      <c r="O22" s="47">
        <f>SUM(O9:O21)</f>
        <v>32200</v>
      </c>
      <c r="P22" s="47">
        <f>O22-N22</f>
        <v>-7800</v>
      </c>
    </row>
    <row r="23" spans="1:16" ht="14.25" customHeight="1">
      <c r="A23" s="278"/>
      <c r="B23" s="278"/>
      <c r="C23" s="280" t="s">
        <v>72</v>
      </c>
      <c r="D23" s="136" t="s">
        <v>25</v>
      </c>
      <c r="E23" s="68" t="s">
        <v>61</v>
      </c>
      <c r="F23" s="76" t="s">
        <v>51</v>
      </c>
      <c r="G23" s="19" t="s">
        <v>62</v>
      </c>
      <c r="H23" s="20" t="s">
        <v>63</v>
      </c>
      <c r="I23" s="20">
        <v>20001</v>
      </c>
      <c r="J23" s="21" t="s">
        <v>19</v>
      </c>
      <c r="K23" s="20" t="s">
        <v>20</v>
      </c>
      <c r="L23" s="32" t="s">
        <v>53</v>
      </c>
      <c r="M23" s="40" t="s">
        <v>54</v>
      </c>
      <c r="N23" s="41">
        <v>7000</v>
      </c>
      <c r="O23" s="41">
        <v>0</v>
      </c>
      <c r="P23" s="34">
        <f aca="true" t="shared" si="1" ref="P23:P30">O23-N23</f>
        <v>-7000</v>
      </c>
    </row>
    <row r="24" spans="1:16" ht="14.25" customHeight="1">
      <c r="A24" s="278"/>
      <c r="B24" s="278"/>
      <c r="C24" s="281"/>
      <c r="D24" s="101"/>
      <c r="E24" s="26"/>
      <c r="F24" s="57"/>
      <c r="G24" s="19" t="s">
        <v>62</v>
      </c>
      <c r="H24" s="20" t="s">
        <v>63</v>
      </c>
      <c r="I24" s="20">
        <v>20001</v>
      </c>
      <c r="J24" s="21" t="s">
        <v>19</v>
      </c>
      <c r="K24" s="20" t="s">
        <v>20</v>
      </c>
      <c r="L24" s="42" t="s">
        <v>21</v>
      </c>
      <c r="M24" s="43" t="s">
        <v>52</v>
      </c>
      <c r="N24" s="61">
        <v>5000</v>
      </c>
      <c r="O24" s="61">
        <v>0</v>
      </c>
      <c r="P24" s="34">
        <f t="shared" si="1"/>
        <v>-5000</v>
      </c>
    </row>
    <row r="25" spans="1:16" ht="14.25" customHeight="1">
      <c r="A25" s="278"/>
      <c r="B25" s="278"/>
      <c r="C25" s="281"/>
      <c r="D25" s="101"/>
      <c r="E25" s="26"/>
      <c r="F25" s="57"/>
      <c r="G25" s="75" t="s">
        <v>62</v>
      </c>
      <c r="H25" s="69" t="s">
        <v>63</v>
      </c>
      <c r="I25" s="20">
        <v>20001</v>
      </c>
      <c r="J25" s="21" t="s">
        <v>19</v>
      </c>
      <c r="K25" s="20" t="s">
        <v>20</v>
      </c>
      <c r="L25" s="42" t="s">
        <v>26</v>
      </c>
      <c r="M25" s="43" t="s">
        <v>27</v>
      </c>
      <c r="N25" s="34">
        <v>5000</v>
      </c>
      <c r="O25" s="34">
        <v>1500</v>
      </c>
      <c r="P25" s="34">
        <f t="shared" si="1"/>
        <v>-3500</v>
      </c>
    </row>
    <row r="26" spans="1:16" ht="14.25" customHeight="1">
      <c r="A26" s="278"/>
      <c r="B26" s="278"/>
      <c r="C26" s="281"/>
      <c r="D26" s="101"/>
      <c r="E26" s="26"/>
      <c r="F26" s="57"/>
      <c r="G26" s="75" t="s">
        <v>62</v>
      </c>
      <c r="H26" s="69" t="s">
        <v>63</v>
      </c>
      <c r="I26" s="20">
        <v>20001</v>
      </c>
      <c r="J26" s="21" t="s">
        <v>19</v>
      </c>
      <c r="K26" s="20" t="s">
        <v>20</v>
      </c>
      <c r="L26" s="42" t="s">
        <v>34</v>
      </c>
      <c r="M26" s="43" t="s">
        <v>35</v>
      </c>
      <c r="N26" s="34">
        <v>1000</v>
      </c>
      <c r="O26" s="34">
        <v>500</v>
      </c>
      <c r="P26" s="34">
        <f t="shared" si="1"/>
        <v>-500</v>
      </c>
    </row>
    <row r="27" spans="1:16" ht="14.25" customHeight="1">
      <c r="A27" s="278"/>
      <c r="B27" s="278"/>
      <c r="C27" s="281"/>
      <c r="D27" s="101"/>
      <c r="E27" s="26"/>
      <c r="F27" s="57"/>
      <c r="G27" s="75" t="s">
        <v>62</v>
      </c>
      <c r="H27" s="69" t="s">
        <v>63</v>
      </c>
      <c r="I27" s="20">
        <v>20001</v>
      </c>
      <c r="J27" s="21" t="s">
        <v>19</v>
      </c>
      <c r="K27" s="20" t="s">
        <v>20</v>
      </c>
      <c r="L27" s="42" t="s">
        <v>45</v>
      </c>
      <c r="M27" s="43" t="s">
        <v>42</v>
      </c>
      <c r="N27" s="34">
        <v>1000</v>
      </c>
      <c r="O27" s="34">
        <v>0</v>
      </c>
      <c r="P27" s="34">
        <f t="shared" si="1"/>
        <v>-1000</v>
      </c>
    </row>
    <row r="28" spans="1:16" ht="14.25" customHeight="1">
      <c r="A28" s="278"/>
      <c r="B28" s="278"/>
      <c r="C28" s="281"/>
      <c r="D28" s="101"/>
      <c r="E28" s="26"/>
      <c r="F28" s="57"/>
      <c r="G28" s="75" t="s">
        <v>62</v>
      </c>
      <c r="H28" s="69" t="s">
        <v>63</v>
      </c>
      <c r="I28" s="20">
        <v>20001</v>
      </c>
      <c r="J28" s="21" t="s">
        <v>19</v>
      </c>
      <c r="K28" s="20" t="s">
        <v>20</v>
      </c>
      <c r="L28" s="42" t="s">
        <v>36</v>
      </c>
      <c r="M28" s="43" t="s">
        <v>65</v>
      </c>
      <c r="N28" s="34">
        <v>1000</v>
      </c>
      <c r="O28" s="34">
        <v>0</v>
      </c>
      <c r="P28" s="34">
        <f t="shared" si="1"/>
        <v>-1000</v>
      </c>
    </row>
    <row r="29" spans="1:20" ht="14.25" customHeight="1">
      <c r="A29" s="278"/>
      <c r="B29" s="278"/>
      <c r="C29" s="281"/>
      <c r="D29" s="101"/>
      <c r="E29" s="26"/>
      <c r="F29" s="57"/>
      <c r="G29" s="75" t="s">
        <v>62</v>
      </c>
      <c r="H29" s="69" t="s">
        <v>63</v>
      </c>
      <c r="I29" s="20">
        <v>20001</v>
      </c>
      <c r="J29" s="21" t="s">
        <v>19</v>
      </c>
      <c r="K29" s="20" t="s">
        <v>20</v>
      </c>
      <c r="L29" s="42" t="s">
        <v>44</v>
      </c>
      <c r="M29" s="43" t="s">
        <v>43</v>
      </c>
      <c r="N29" s="34">
        <v>3000</v>
      </c>
      <c r="O29" s="34">
        <v>1500</v>
      </c>
      <c r="P29" s="34">
        <f t="shared" si="1"/>
        <v>-1500</v>
      </c>
      <c r="S29" s="105"/>
      <c r="T29" s="105"/>
    </row>
    <row r="30" spans="1:16" ht="14.25" customHeight="1">
      <c r="A30" s="278"/>
      <c r="B30" s="278"/>
      <c r="C30" s="282"/>
      <c r="D30" s="102"/>
      <c r="E30" s="60"/>
      <c r="F30" s="58"/>
      <c r="G30" s="75" t="s">
        <v>62</v>
      </c>
      <c r="H30" s="69" t="s">
        <v>63</v>
      </c>
      <c r="I30" s="20">
        <v>20001</v>
      </c>
      <c r="J30" s="21" t="s">
        <v>19</v>
      </c>
      <c r="K30" s="20" t="s">
        <v>20</v>
      </c>
      <c r="L30" s="42" t="s">
        <v>37</v>
      </c>
      <c r="M30" s="43" t="s">
        <v>28</v>
      </c>
      <c r="N30" s="34">
        <v>0</v>
      </c>
      <c r="O30" s="34">
        <f>100+300</f>
        <v>400</v>
      </c>
      <c r="P30" s="100">
        <f t="shared" si="1"/>
        <v>400</v>
      </c>
    </row>
    <row r="31" spans="1:16" ht="14.25" customHeight="1">
      <c r="A31" s="278"/>
      <c r="B31" s="278"/>
      <c r="C31" s="62" t="s">
        <v>29</v>
      </c>
      <c r="D31" s="64"/>
      <c r="E31" s="65"/>
      <c r="F31" s="65"/>
      <c r="G31" s="53"/>
      <c r="H31" s="53"/>
      <c r="I31" s="53"/>
      <c r="J31" s="53"/>
      <c r="K31" s="53"/>
      <c r="L31" s="54"/>
      <c r="M31" s="53"/>
      <c r="N31" s="48">
        <f>SUM(N23:N30)</f>
        <v>23000</v>
      </c>
      <c r="O31" s="48">
        <f>SUM(O23:O30)</f>
        <v>3900</v>
      </c>
      <c r="P31" s="47">
        <f>O31-N31</f>
        <v>-19100</v>
      </c>
    </row>
    <row r="32" spans="1:16" ht="14.25" customHeight="1">
      <c r="A32" s="278"/>
      <c r="B32" s="278"/>
      <c r="C32" s="280" t="s">
        <v>30</v>
      </c>
      <c r="D32" s="81" t="s">
        <v>31</v>
      </c>
      <c r="E32" s="68" t="s">
        <v>61</v>
      </c>
      <c r="F32" s="76" t="s">
        <v>51</v>
      </c>
      <c r="G32" s="19" t="s">
        <v>62</v>
      </c>
      <c r="H32" s="20" t="s">
        <v>63</v>
      </c>
      <c r="I32" s="20">
        <v>20001</v>
      </c>
      <c r="J32" s="21" t="s">
        <v>19</v>
      </c>
      <c r="K32" s="20" t="s">
        <v>20</v>
      </c>
      <c r="L32" s="22" t="s">
        <v>32</v>
      </c>
      <c r="M32" s="23" t="s">
        <v>46</v>
      </c>
      <c r="N32" s="41">
        <v>20000</v>
      </c>
      <c r="O32" s="41">
        <v>16000</v>
      </c>
      <c r="P32" s="34">
        <f aca="true" t="shared" si="2" ref="P32:P44">O32-N32</f>
        <v>-4000</v>
      </c>
    </row>
    <row r="33" spans="1:16" ht="14.25" customHeight="1">
      <c r="A33" s="278"/>
      <c r="B33" s="278"/>
      <c r="C33" s="281"/>
      <c r="D33" s="25"/>
      <c r="E33" s="26"/>
      <c r="F33" s="57"/>
      <c r="G33" s="19" t="s">
        <v>62</v>
      </c>
      <c r="H33" s="20" t="s">
        <v>63</v>
      </c>
      <c r="I33" s="20">
        <v>20001</v>
      </c>
      <c r="J33" s="21" t="s">
        <v>19</v>
      </c>
      <c r="K33" s="20" t="s">
        <v>20</v>
      </c>
      <c r="L33" s="22" t="s">
        <v>26</v>
      </c>
      <c r="M33" s="23" t="s">
        <v>27</v>
      </c>
      <c r="N33" s="41">
        <v>3000</v>
      </c>
      <c r="O33" s="41">
        <v>500</v>
      </c>
      <c r="P33" s="34">
        <f t="shared" si="2"/>
        <v>-2500</v>
      </c>
    </row>
    <row r="34" spans="1:17" ht="14.25" customHeight="1">
      <c r="A34" s="278"/>
      <c r="B34" s="278"/>
      <c r="C34" s="281"/>
      <c r="D34" s="25"/>
      <c r="E34" s="26"/>
      <c r="F34" s="57"/>
      <c r="G34" s="19" t="s">
        <v>62</v>
      </c>
      <c r="H34" s="20" t="s">
        <v>63</v>
      </c>
      <c r="I34" s="20">
        <v>20001</v>
      </c>
      <c r="J34" s="21" t="s">
        <v>19</v>
      </c>
      <c r="K34" s="20" t="s">
        <v>20</v>
      </c>
      <c r="L34" s="22" t="s">
        <v>49</v>
      </c>
      <c r="M34" s="23" t="s">
        <v>47</v>
      </c>
      <c r="N34" s="41">
        <v>1000</v>
      </c>
      <c r="O34" s="41">
        <v>1000</v>
      </c>
      <c r="P34" s="34">
        <f t="shared" si="2"/>
        <v>0</v>
      </c>
      <c r="Q34" s="104"/>
    </row>
    <row r="35" spans="1:17" ht="14.25" customHeight="1">
      <c r="A35" s="278"/>
      <c r="B35" s="278"/>
      <c r="C35" s="281"/>
      <c r="D35" s="25"/>
      <c r="E35" s="26"/>
      <c r="F35" s="57"/>
      <c r="G35" s="19" t="s">
        <v>62</v>
      </c>
      <c r="H35" s="20" t="s">
        <v>63</v>
      </c>
      <c r="I35" s="20">
        <v>20001</v>
      </c>
      <c r="J35" s="21" t="s">
        <v>19</v>
      </c>
      <c r="K35" s="20" t="s">
        <v>20</v>
      </c>
      <c r="L35" s="22" t="s">
        <v>84</v>
      </c>
      <c r="M35" s="23" t="s">
        <v>85</v>
      </c>
      <c r="N35" s="41">
        <v>0</v>
      </c>
      <c r="O35" s="41">
        <v>600</v>
      </c>
      <c r="P35" s="34">
        <f t="shared" si="2"/>
        <v>600</v>
      </c>
      <c r="Q35" s="104"/>
    </row>
    <row r="36" spans="1:17" ht="14.25" customHeight="1">
      <c r="A36" s="278"/>
      <c r="B36" s="278"/>
      <c r="C36" s="281"/>
      <c r="D36" s="25"/>
      <c r="E36" s="26"/>
      <c r="F36" s="57"/>
      <c r="G36" s="75" t="s">
        <v>62</v>
      </c>
      <c r="H36" s="20" t="s">
        <v>63</v>
      </c>
      <c r="I36" s="20">
        <v>20001</v>
      </c>
      <c r="J36" s="21" t="s">
        <v>19</v>
      </c>
      <c r="K36" s="20" t="s">
        <v>20</v>
      </c>
      <c r="L36" s="32" t="s">
        <v>33</v>
      </c>
      <c r="M36" s="33" t="s">
        <v>48</v>
      </c>
      <c r="N36" s="34">
        <v>500</v>
      </c>
      <c r="O36" s="34">
        <f>1400-900</f>
        <v>500</v>
      </c>
      <c r="P36" s="34">
        <f t="shared" si="2"/>
        <v>0</v>
      </c>
      <c r="Q36" s="104"/>
    </row>
    <row r="37" spans="1:17" ht="14.25" customHeight="1">
      <c r="A37" s="278"/>
      <c r="B37" s="278"/>
      <c r="C37" s="281"/>
      <c r="D37" s="25"/>
      <c r="E37" s="26"/>
      <c r="F37" s="57"/>
      <c r="G37" s="75" t="s">
        <v>62</v>
      </c>
      <c r="H37" s="20" t="s">
        <v>63</v>
      </c>
      <c r="I37" s="20">
        <v>20001</v>
      </c>
      <c r="J37" s="21" t="s">
        <v>19</v>
      </c>
      <c r="K37" s="20" t="s">
        <v>20</v>
      </c>
      <c r="L37" s="32" t="s">
        <v>57</v>
      </c>
      <c r="M37" s="33" t="s">
        <v>64</v>
      </c>
      <c r="N37" s="34">
        <v>0</v>
      </c>
      <c r="O37" s="34">
        <v>100</v>
      </c>
      <c r="P37" s="34">
        <f t="shared" si="2"/>
        <v>100</v>
      </c>
      <c r="Q37" s="104"/>
    </row>
    <row r="38" spans="1:17" ht="14.25" customHeight="1">
      <c r="A38" s="278"/>
      <c r="B38" s="278"/>
      <c r="C38" s="281"/>
      <c r="D38" s="25"/>
      <c r="E38" s="26"/>
      <c r="F38" s="57"/>
      <c r="G38" s="75" t="s">
        <v>62</v>
      </c>
      <c r="H38" s="69" t="s">
        <v>63</v>
      </c>
      <c r="I38" s="20">
        <v>20001</v>
      </c>
      <c r="J38" s="21" t="s">
        <v>19</v>
      </c>
      <c r="K38" s="20" t="s">
        <v>20</v>
      </c>
      <c r="L38" s="32" t="s">
        <v>34</v>
      </c>
      <c r="M38" s="33" t="s">
        <v>35</v>
      </c>
      <c r="N38" s="34">
        <v>500</v>
      </c>
      <c r="O38" s="34">
        <v>500</v>
      </c>
      <c r="P38" s="34">
        <f t="shared" si="2"/>
        <v>0</v>
      </c>
      <c r="Q38" s="104"/>
    </row>
    <row r="39" spans="1:16" ht="14.25" customHeight="1">
      <c r="A39" s="278"/>
      <c r="B39" s="278"/>
      <c r="C39" s="281"/>
      <c r="D39" s="25"/>
      <c r="E39" s="26"/>
      <c r="F39" s="57"/>
      <c r="G39" s="75" t="s">
        <v>62</v>
      </c>
      <c r="H39" s="69" t="s">
        <v>63</v>
      </c>
      <c r="I39" s="20">
        <v>20001</v>
      </c>
      <c r="J39" s="21" t="s">
        <v>19</v>
      </c>
      <c r="K39" s="20" t="s">
        <v>20</v>
      </c>
      <c r="L39" s="32" t="s">
        <v>36</v>
      </c>
      <c r="M39" s="33" t="s">
        <v>65</v>
      </c>
      <c r="N39" s="34">
        <v>1500</v>
      </c>
      <c r="O39" s="34">
        <v>4500</v>
      </c>
      <c r="P39" s="34">
        <f t="shared" si="2"/>
        <v>3000</v>
      </c>
    </row>
    <row r="40" spans="1:16" ht="14.25" customHeight="1">
      <c r="A40" s="278"/>
      <c r="B40" s="278"/>
      <c r="C40" s="281"/>
      <c r="D40" s="25"/>
      <c r="E40" s="26"/>
      <c r="F40" s="57"/>
      <c r="G40" s="75" t="s">
        <v>62</v>
      </c>
      <c r="H40" s="69" t="s">
        <v>63</v>
      </c>
      <c r="I40" s="20">
        <v>20001</v>
      </c>
      <c r="J40" s="21" t="s">
        <v>19</v>
      </c>
      <c r="K40" s="20" t="s">
        <v>20</v>
      </c>
      <c r="L40" s="32" t="s">
        <v>82</v>
      </c>
      <c r="M40" s="33" t="s">
        <v>83</v>
      </c>
      <c r="N40" s="34">
        <v>0</v>
      </c>
      <c r="O40" s="34">
        <v>2400</v>
      </c>
      <c r="P40" s="34">
        <f t="shared" si="2"/>
        <v>2400</v>
      </c>
    </row>
    <row r="41" spans="1:16" ht="14.25" customHeight="1">
      <c r="A41" s="278"/>
      <c r="B41" s="278"/>
      <c r="C41" s="281"/>
      <c r="D41" s="25"/>
      <c r="E41" s="26"/>
      <c r="F41" s="57"/>
      <c r="G41" s="75" t="s">
        <v>62</v>
      </c>
      <c r="H41" s="69" t="s">
        <v>63</v>
      </c>
      <c r="I41" s="20">
        <v>20001</v>
      </c>
      <c r="J41" s="21" t="s">
        <v>19</v>
      </c>
      <c r="K41" s="20" t="s">
        <v>20</v>
      </c>
      <c r="L41" s="32" t="s">
        <v>55</v>
      </c>
      <c r="M41" s="33" t="s">
        <v>56</v>
      </c>
      <c r="N41" s="34">
        <v>0</v>
      </c>
      <c r="O41" s="34">
        <v>4000</v>
      </c>
      <c r="P41" s="34">
        <f t="shared" si="2"/>
        <v>4000</v>
      </c>
    </row>
    <row r="42" spans="1:16" ht="14.25" customHeight="1">
      <c r="A42" s="278"/>
      <c r="B42" s="278"/>
      <c r="C42" s="281"/>
      <c r="D42" s="25"/>
      <c r="E42" s="25"/>
      <c r="F42" s="57"/>
      <c r="G42" s="75" t="s">
        <v>62</v>
      </c>
      <c r="H42" s="69" t="s">
        <v>63</v>
      </c>
      <c r="I42" s="20">
        <v>20001</v>
      </c>
      <c r="J42" s="21" t="s">
        <v>19</v>
      </c>
      <c r="K42" s="20" t="s">
        <v>20</v>
      </c>
      <c r="L42" s="32" t="s">
        <v>44</v>
      </c>
      <c r="M42" s="33" t="s">
        <v>43</v>
      </c>
      <c r="N42" s="34">
        <v>1000</v>
      </c>
      <c r="O42" s="34">
        <v>500</v>
      </c>
      <c r="P42" s="34">
        <f t="shared" si="2"/>
        <v>-500</v>
      </c>
    </row>
    <row r="43" spans="1:16" ht="14.25" customHeight="1">
      <c r="A43" s="278"/>
      <c r="B43" s="278"/>
      <c r="C43" s="281"/>
      <c r="D43" s="59"/>
      <c r="E43" s="60"/>
      <c r="F43" s="58"/>
      <c r="G43" s="75" t="s">
        <v>62</v>
      </c>
      <c r="H43" s="69" t="s">
        <v>63</v>
      </c>
      <c r="I43" s="20">
        <v>20001</v>
      </c>
      <c r="J43" s="21" t="s">
        <v>19</v>
      </c>
      <c r="K43" s="20" t="s">
        <v>20</v>
      </c>
      <c r="L43" s="32" t="s">
        <v>37</v>
      </c>
      <c r="M43" s="33" t="s">
        <v>28</v>
      </c>
      <c r="N43" s="34">
        <v>500</v>
      </c>
      <c r="O43" s="34">
        <v>500</v>
      </c>
      <c r="P43" s="34">
        <f t="shared" si="2"/>
        <v>0</v>
      </c>
    </row>
    <row r="44" spans="1:16" ht="14.25" customHeight="1">
      <c r="A44" s="278"/>
      <c r="B44" s="278"/>
      <c r="C44" s="116"/>
      <c r="D44" s="59"/>
      <c r="E44" s="60"/>
      <c r="F44" s="58"/>
      <c r="G44" s="85" t="s">
        <v>62</v>
      </c>
      <c r="H44" s="90" t="s">
        <v>63</v>
      </c>
      <c r="I44" s="86" t="s">
        <v>66</v>
      </c>
      <c r="J44" s="86" t="s">
        <v>74</v>
      </c>
      <c r="K44" s="86" t="s">
        <v>20</v>
      </c>
      <c r="L44" s="87" t="s">
        <v>37</v>
      </c>
      <c r="M44" s="88" t="s">
        <v>28</v>
      </c>
      <c r="N44" s="89">
        <v>0</v>
      </c>
      <c r="O44" s="89">
        <v>150</v>
      </c>
      <c r="P44" s="89">
        <f t="shared" si="2"/>
        <v>150</v>
      </c>
    </row>
    <row r="45" spans="1:24" ht="14.25" customHeight="1">
      <c r="A45" s="278"/>
      <c r="B45" s="278"/>
      <c r="C45" s="63" t="s">
        <v>38</v>
      </c>
      <c r="D45" s="55"/>
      <c r="E45" s="56"/>
      <c r="F45" s="56"/>
      <c r="G45" s="53"/>
      <c r="H45" s="53"/>
      <c r="I45" s="53"/>
      <c r="J45" s="53"/>
      <c r="K45" s="53"/>
      <c r="L45" s="54"/>
      <c r="M45" s="53"/>
      <c r="N45" s="48">
        <f>SUM(N32:N44)</f>
        <v>28000</v>
      </c>
      <c r="O45" s="48">
        <f>SUM(O32:O44)</f>
        <v>31250</v>
      </c>
      <c r="P45" s="48">
        <f>O45-N45</f>
        <v>3250</v>
      </c>
      <c r="X45" s="103"/>
    </row>
    <row r="46" spans="1:16" ht="14.25" customHeight="1">
      <c r="A46" s="278"/>
      <c r="B46" s="278"/>
      <c r="C46" s="280" t="s">
        <v>96</v>
      </c>
      <c r="D46" s="79" t="s">
        <v>97</v>
      </c>
      <c r="E46" s="68" t="s">
        <v>61</v>
      </c>
      <c r="F46" s="76" t="s">
        <v>51</v>
      </c>
      <c r="G46" s="85" t="s">
        <v>62</v>
      </c>
      <c r="H46" s="86" t="s">
        <v>63</v>
      </c>
      <c r="I46" s="86" t="s">
        <v>66</v>
      </c>
      <c r="J46" s="86" t="s">
        <v>74</v>
      </c>
      <c r="K46" s="86" t="s">
        <v>20</v>
      </c>
      <c r="L46" s="87" t="s">
        <v>98</v>
      </c>
      <c r="M46" s="88" t="s">
        <v>99</v>
      </c>
      <c r="N46" s="89">
        <v>25000</v>
      </c>
      <c r="O46" s="89">
        <v>0</v>
      </c>
      <c r="P46" s="89">
        <f>O46-N46</f>
        <v>-25000</v>
      </c>
    </row>
    <row r="47" spans="1:16" ht="14.25" customHeight="1">
      <c r="A47" s="278"/>
      <c r="B47" s="278"/>
      <c r="C47" s="281"/>
      <c r="D47" s="49"/>
      <c r="E47" s="50"/>
      <c r="F47" s="50"/>
      <c r="G47" s="85" t="s">
        <v>62</v>
      </c>
      <c r="H47" s="86" t="s">
        <v>63</v>
      </c>
      <c r="I47" s="86" t="s">
        <v>66</v>
      </c>
      <c r="J47" s="86" t="s">
        <v>74</v>
      </c>
      <c r="K47" s="86" t="s">
        <v>20</v>
      </c>
      <c r="L47" s="87" t="s">
        <v>26</v>
      </c>
      <c r="M47" s="88" t="s">
        <v>27</v>
      </c>
      <c r="N47" s="89">
        <v>500</v>
      </c>
      <c r="O47" s="89">
        <v>0</v>
      </c>
      <c r="P47" s="89">
        <f aca="true" t="shared" si="3" ref="P47:P52">O47-N47</f>
        <v>-500</v>
      </c>
    </row>
    <row r="48" spans="1:16" ht="14.25" customHeight="1">
      <c r="A48" s="278"/>
      <c r="B48" s="278"/>
      <c r="C48" s="281"/>
      <c r="D48" s="49"/>
      <c r="E48" s="50"/>
      <c r="F48" s="50"/>
      <c r="G48" s="85" t="s">
        <v>62</v>
      </c>
      <c r="H48" s="86" t="s">
        <v>63</v>
      </c>
      <c r="I48" s="86" t="s">
        <v>66</v>
      </c>
      <c r="J48" s="86" t="s">
        <v>74</v>
      </c>
      <c r="K48" s="86" t="s">
        <v>20</v>
      </c>
      <c r="L48" s="87" t="s">
        <v>33</v>
      </c>
      <c r="M48" s="88" t="s">
        <v>48</v>
      </c>
      <c r="N48" s="89">
        <v>500</v>
      </c>
      <c r="O48" s="89">
        <v>0</v>
      </c>
      <c r="P48" s="89">
        <f t="shared" si="3"/>
        <v>-500</v>
      </c>
    </row>
    <row r="49" spans="1:16" ht="14.25" customHeight="1">
      <c r="A49" s="278"/>
      <c r="B49" s="278"/>
      <c r="C49" s="281"/>
      <c r="D49" s="49"/>
      <c r="E49" s="50"/>
      <c r="F49" s="50"/>
      <c r="G49" s="85" t="s">
        <v>62</v>
      </c>
      <c r="H49" s="86" t="s">
        <v>63</v>
      </c>
      <c r="I49" s="86" t="s">
        <v>66</v>
      </c>
      <c r="J49" s="86" t="s">
        <v>74</v>
      </c>
      <c r="K49" s="86" t="s">
        <v>20</v>
      </c>
      <c r="L49" s="87" t="s">
        <v>22</v>
      </c>
      <c r="M49" s="88" t="s">
        <v>23</v>
      </c>
      <c r="N49" s="89">
        <v>10000</v>
      </c>
      <c r="O49" s="89">
        <f>39850-150</f>
        <v>39700</v>
      </c>
      <c r="P49" s="89">
        <f t="shared" si="3"/>
        <v>29700</v>
      </c>
    </row>
    <row r="50" spans="1:16" ht="14.25" customHeight="1">
      <c r="A50" s="278"/>
      <c r="B50" s="278"/>
      <c r="C50" s="281"/>
      <c r="D50" s="49"/>
      <c r="E50" s="50"/>
      <c r="F50" s="50"/>
      <c r="G50" s="85" t="s">
        <v>62</v>
      </c>
      <c r="H50" s="86" t="s">
        <v>63</v>
      </c>
      <c r="I50" s="86" t="s">
        <v>66</v>
      </c>
      <c r="J50" s="86" t="s">
        <v>74</v>
      </c>
      <c r="K50" s="86" t="s">
        <v>20</v>
      </c>
      <c r="L50" s="87" t="s">
        <v>45</v>
      </c>
      <c r="M50" s="88" t="s">
        <v>100</v>
      </c>
      <c r="N50" s="89">
        <v>700</v>
      </c>
      <c r="O50" s="89">
        <v>0</v>
      </c>
      <c r="P50" s="89">
        <f t="shared" si="3"/>
        <v>-700</v>
      </c>
    </row>
    <row r="51" spans="1:16" ht="14.25" customHeight="1">
      <c r="A51" s="278"/>
      <c r="B51" s="278"/>
      <c r="C51" s="281"/>
      <c r="D51" s="49"/>
      <c r="E51" s="50"/>
      <c r="F51" s="50"/>
      <c r="G51" s="85" t="s">
        <v>62</v>
      </c>
      <c r="H51" s="86" t="s">
        <v>63</v>
      </c>
      <c r="I51" s="86" t="s">
        <v>66</v>
      </c>
      <c r="J51" s="86" t="s">
        <v>74</v>
      </c>
      <c r="K51" s="86" t="s">
        <v>20</v>
      </c>
      <c r="L51" s="87" t="s">
        <v>55</v>
      </c>
      <c r="M51" s="88" t="s">
        <v>56</v>
      </c>
      <c r="N51" s="89">
        <v>1000</v>
      </c>
      <c r="O51" s="89">
        <v>0</v>
      </c>
      <c r="P51" s="89">
        <f t="shared" si="3"/>
        <v>-1000</v>
      </c>
    </row>
    <row r="52" spans="1:16" ht="14.25" customHeight="1">
      <c r="A52" s="278"/>
      <c r="B52" s="278"/>
      <c r="C52" s="281"/>
      <c r="D52" s="49"/>
      <c r="E52" s="50"/>
      <c r="F52" s="50"/>
      <c r="G52" s="85" t="s">
        <v>62</v>
      </c>
      <c r="H52" s="86" t="s">
        <v>63</v>
      </c>
      <c r="I52" s="86" t="s">
        <v>66</v>
      </c>
      <c r="J52" s="86" t="s">
        <v>74</v>
      </c>
      <c r="K52" s="86" t="s">
        <v>20</v>
      </c>
      <c r="L52" s="87" t="s">
        <v>44</v>
      </c>
      <c r="M52" s="88" t="s">
        <v>43</v>
      </c>
      <c r="N52" s="89">
        <v>2000</v>
      </c>
      <c r="O52" s="89">
        <v>0</v>
      </c>
      <c r="P52" s="89">
        <f t="shared" si="3"/>
        <v>-2000</v>
      </c>
    </row>
    <row r="53" spans="1:16" ht="14.25" customHeight="1">
      <c r="A53" s="278"/>
      <c r="B53" s="278"/>
      <c r="C53" s="281"/>
      <c r="D53" s="49"/>
      <c r="E53" s="50"/>
      <c r="F53" s="50"/>
      <c r="G53" s="85" t="s">
        <v>62</v>
      </c>
      <c r="H53" s="90" t="s">
        <v>63</v>
      </c>
      <c r="I53" s="86" t="s">
        <v>66</v>
      </c>
      <c r="J53" s="86" t="s">
        <v>74</v>
      </c>
      <c r="K53" s="86" t="s">
        <v>20</v>
      </c>
      <c r="L53" s="87" t="s">
        <v>37</v>
      </c>
      <c r="M53" s="88" t="s">
        <v>28</v>
      </c>
      <c r="N53" s="89">
        <v>300</v>
      </c>
      <c r="O53" s="89">
        <v>150</v>
      </c>
      <c r="P53" s="89">
        <f aca="true" t="shared" si="4" ref="P53:P61">O53-N53</f>
        <v>-150</v>
      </c>
    </row>
    <row r="54" spans="1:16" ht="14.25" customHeight="1">
      <c r="A54" s="278"/>
      <c r="B54" s="278"/>
      <c r="C54" s="281"/>
      <c r="D54" s="49"/>
      <c r="E54" s="50"/>
      <c r="F54" s="50"/>
      <c r="G54" s="75" t="s">
        <v>62</v>
      </c>
      <c r="H54" s="69" t="s">
        <v>63</v>
      </c>
      <c r="I54" s="20">
        <v>20001</v>
      </c>
      <c r="J54" s="21" t="s">
        <v>19</v>
      </c>
      <c r="K54" s="20" t="s">
        <v>20</v>
      </c>
      <c r="L54" s="96" t="s">
        <v>26</v>
      </c>
      <c r="M54" s="21" t="s">
        <v>27</v>
      </c>
      <c r="N54" s="34">
        <v>0</v>
      </c>
      <c r="O54" s="34">
        <v>1000</v>
      </c>
      <c r="P54" s="34">
        <f t="shared" si="4"/>
        <v>1000</v>
      </c>
    </row>
    <row r="55" spans="1:16" ht="14.25" customHeight="1">
      <c r="A55" s="278"/>
      <c r="B55" s="278"/>
      <c r="C55" s="281"/>
      <c r="D55" s="49"/>
      <c r="E55" s="50"/>
      <c r="F55" s="50"/>
      <c r="G55" s="75" t="s">
        <v>62</v>
      </c>
      <c r="H55" s="69" t="s">
        <v>63</v>
      </c>
      <c r="I55" s="20">
        <v>20001</v>
      </c>
      <c r="J55" s="21" t="s">
        <v>19</v>
      </c>
      <c r="K55" s="20" t="s">
        <v>20</v>
      </c>
      <c r="L55" s="96" t="s">
        <v>22</v>
      </c>
      <c r="M55" s="97" t="s">
        <v>23</v>
      </c>
      <c r="N55" s="34">
        <v>0</v>
      </c>
      <c r="O55" s="34">
        <v>1000</v>
      </c>
      <c r="P55" s="34">
        <f t="shared" si="4"/>
        <v>1000</v>
      </c>
    </row>
    <row r="56" spans="1:16" ht="14.25" customHeight="1">
      <c r="A56" s="278"/>
      <c r="B56" s="278"/>
      <c r="C56" s="281"/>
      <c r="D56" s="49"/>
      <c r="E56" s="50"/>
      <c r="F56" s="50"/>
      <c r="G56" s="75" t="s">
        <v>62</v>
      </c>
      <c r="H56" s="69" t="s">
        <v>63</v>
      </c>
      <c r="I56" s="20">
        <v>20001</v>
      </c>
      <c r="J56" s="21" t="s">
        <v>19</v>
      </c>
      <c r="K56" s="20" t="s">
        <v>20</v>
      </c>
      <c r="L56" s="96" t="s">
        <v>45</v>
      </c>
      <c r="M56" s="97" t="s">
        <v>42</v>
      </c>
      <c r="N56" s="34">
        <v>0</v>
      </c>
      <c r="O56" s="34">
        <v>1100</v>
      </c>
      <c r="P56" s="34">
        <f t="shared" si="4"/>
        <v>1100</v>
      </c>
    </row>
    <row r="57" spans="1:16" ht="14.25" customHeight="1">
      <c r="A57" s="278"/>
      <c r="B57" s="278"/>
      <c r="C57" s="282"/>
      <c r="D57" s="49"/>
      <c r="E57" s="50"/>
      <c r="F57" s="50"/>
      <c r="G57" s="75" t="s">
        <v>62</v>
      </c>
      <c r="H57" s="69" t="s">
        <v>63</v>
      </c>
      <c r="I57" s="20">
        <v>20001</v>
      </c>
      <c r="J57" s="21" t="s">
        <v>19</v>
      </c>
      <c r="K57" s="20" t="s">
        <v>20</v>
      </c>
      <c r="L57" s="96" t="s">
        <v>44</v>
      </c>
      <c r="M57" s="97" t="s">
        <v>28</v>
      </c>
      <c r="N57" s="34">
        <v>0</v>
      </c>
      <c r="O57" s="34">
        <v>400</v>
      </c>
      <c r="P57" s="34">
        <f t="shared" si="4"/>
        <v>400</v>
      </c>
    </row>
    <row r="58" spans="1:16" ht="14.25" customHeight="1">
      <c r="A58" s="278"/>
      <c r="B58" s="278"/>
      <c r="C58" s="52" t="s">
        <v>39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48">
        <f>SUM(N46:N57)</f>
        <v>40000</v>
      </c>
      <c r="O58" s="48">
        <f>SUM(O46:O57)</f>
        <v>43350</v>
      </c>
      <c r="P58" s="48">
        <f t="shared" si="4"/>
        <v>3350</v>
      </c>
    </row>
    <row r="59" spans="1:16" ht="14.25" customHeight="1">
      <c r="A59" s="278"/>
      <c r="B59" s="278"/>
      <c r="C59" s="35" t="s">
        <v>86</v>
      </c>
      <c r="D59" s="36"/>
      <c r="E59" s="37"/>
      <c r="F59" s="37"/>
      <c r="G59" s="36"/>
      <c r="H59" s="21"/>
      <c r="I59" s="21"/>
      <c r="J59" s="21"/>
      <c r="K59" s="21"/>
      <c r="L59" s="36"/>
      <c r="M59" s="36"/>
      <c r="N59" s="34">
        <f>N22+N31+SUM(N32:N43)+SUM(N54:N57)</f>
        <v>91000</v>
      </c>
      <c r="O59" s="34">
        <f>O22+O31+SUM(O32:O43)+SUM(O54:O57)</f>
        <v>70700</v>
      </c>
      <c r="P59" s="34">
        <f t="shared" si="4"/>
        <v>-20300</v>
      </c>
    </row>
    <row r="60" spans="1:16" ht="14.25" customHeight="1">
      <c r="A60" s="278"/>
      <c r="B60" s="278"/>
      <c r="C60" s="91" t="s">
        <v>81</v>
      </c>
      <c r="D60" s="92"/>
      <c r="E60" s="93"/>
      <c r="F60" s="93"/>
      <c r="G60" s="92"/>
      <c r="H60" s="94"/>
      <c r="I60" s="94"/>
      <c r="J60" s="94"/>
      <c r="K60" s="94"/>
      <c r="L60" s="92"/>
      <c r="M60" s="92"/>
      <c r="N60" s="89">
        <f>N58</f>
        <v>40000</v>
      </c>
      <c r="O60" s="89">
        <f>SUM(O46:O53)+O44</f>
        <v>40000</v>
      </c>
      <c r="P60" s="89">
        <f t="shared" si="4"/>
        <v>0</v>
      </c>
    </row>
    <row r="61" spans="1:16" ht="12" customHeight="1">
      <c r="A61" s="279"/>
      <c r="B61" s="279"/>
      <c r="C61" s="27" t="s">
        <v>69</v>
      </c>
      <c r="D61" s="28"/>
      <c r="E61" s="29"/>
      <c r="F61" s="29"/>
      <c r="G61" s="28"/>
      <c r="H61" s="38"/>
      <c r="I61" s="38"/>
      <c r="J61" s="38"/>
      <c r="K61" s="38"/>
      <c r="L61" s="38"/>
      <c r="M61" s="38"/>
      <c r="N61" s="48">
        <f>N60+N59</f>
        <v>131000</v>
      </c>
      <c r="O61" s="48">
        <f>O60+O59</f>
        <v>110700</v>
      </c>
      <c r="P61" s="48">
        <f t="shared" si="4"/>
        <v>-20300</v>
      </c>
    </row>
    <row r="62" spans="1:254" ht="16.5" customHeight="1">
      <c r="A62" s="1"/>
      <c r="B62" s="12"/>
      <c r="C62" s="2"/>
      <c r="E62" s="3"/>
      <c r="F62" s="3"/>
      <c r="G62" s="2"/>
      <c r="H62" s="2"/>
      <c r="I62" s="2"/>
      <c r="J62" s="2"/>
      <c r="K62" s="2"/>
      <c r="L62" s="4"/>
      <c r="M62" s="4"/>
      <c r="N62" s="45"/>
      <c r="O62" s="5"/>
      <c r="P62" s="5"/>
      <c r="Q62" s="2"/>
      <c r="R62" s="2"/>
      <c r="S62" s="6"/>
      <c r="T62" s="6"/>
      <c r="U62" s="2"/>
      <c r="V62" s="13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ht="14.25" customHeight="1"/>
    <row r="64" spans="3:13" ht="14.25" customHeight="1">
      <c r="C64" s="113"/>
      <c r="D64" s="113"/>
      <c r="E64" s="113"/>
      <c r="F64" s="113"/>
      <c r="G64" s="113"/>
      <c r="L64" s="39"/>
      <c r="M64" s="39"/>
    </row>
    <row r="65" spans="2:12" ht="12.75" customHeight="1"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</row>
    <row r="66" spans="2:12" ht="12.75" customHeight="1">
      <c r="B66" s="251"/>
      <c r="C66" s="251"/>
      <c r="D66" s="251"/>
      <c r="E66" s="251"/>
      <c r="F66" s="251"/>
      <c r="G66" s="251"/>
      <c r="H66" s="251"/>
      <c r="I66" s="251"/>
      <c r="J66" s="251"/>
      <c r="K66" s="251"/>
      <c r="L66" s="251"/>
    </row>
    <row r="67" spans="2:12" ht="12.75" customHeight="1"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</row>
    <row r="68" spans="2:12" ht="12.75" customHeight="1">
      <c r="B68" s="252"/>
      <c r="C68" s="252"/>
      <c r="D68" s="252"/>
      <c r="E68" s="252"/>
      <c r="F68" s="252"/>
      <c r="G68" s="252"/>
      <c r="H68" s="252"/>
      <c r="I68" s="253"/>
      <c r="J68" s="251"/>
      <c r="K68" s="251"/>
      <c r="L68" s="251"/>
    </row>
    <row r="69" spans="2:12" ht="12.75" customHeight="1">
      <c r="B69" s="254"/>
      <c r="C69" s="254"/>
      <c r="D69" s="255"/>
      <c r="E69" s="255"/>
      <c r="F69" s="255"/>
      <c r="G69" s="255"/>
      <c r="H69" s="255"/>
      <c r="I69" s="255"/>
      <c r="J69" s="251"/>
      <c r="K69" s="251"/>
      <c r="L69" s="251"/>
    </row>
    <row r="70" spans="2:12" ht="12.75" customHeight="1">
      <c r="B70" s="256"/>
      <c r="C70" s="257"/>
      <c r="D70" s="258"/>
      <c r="E70" s="257"/>
      <c r="F70" s="259"/>
      <c r="G70" s="259"/>
      <c r="H70" s="260"/>
      <c r="I70" s="253"/>
      <c r="J70" s="251"/>
      <c r="K70" s="251"/>
      <c r="L70" s="251"/>
    </row>
    <row r="71" spans="2:12" ht="12.75" customHeight="1">
      <c r="B71" s="256"/>
      <c r="C71" s="257"/>
      <c r="D71" s="258"/>
      <c r="E71" s="257"/>
      <c r="F71" s="259"/>
      <c r="G71" s="259"/>
      <c r="H71" s="260"/>
      <c r="I71" s="253"/>
      <c r="J71" s="251"/>
      <c r="K71" s="251"/>
      <c r="L71" s="251"/>
    </row>
    <row r="72" spans="2:12" ht="12.75" customHeight="1">
      <c r="B72" s="261"/>
      <c r="C72" s="257"/>
      <c r="D72" s="258"/>
      <c r="E72" s="257"/>
      <c r="F72" s="257"/>
      <c r="G72" s="257"/>
      <c r="H72" s="257"/>
      <c r="I72" s="253"/>
      <c r="J72" s="251"/>
      <c r="K72" s="251"/>
      <c r="L72" s="251"/>
    </row>
    <row r="73" spans="2:12" ht="12.75" customHeight="1">
      <c r="B73" s="262"/>
      <c r="C73" s="263"/>
      <c r="D73" s="264"/>
      <c r="E73" s="263"/>
      <c r="F73" s="263"/>
      <c r="G73" s="263"/>
      <c r="H73" s="263"/>
      <c r="I73" s="263"/>
      <c r="J73" s="251"/>
      <c r="K73" s="251"/>
      <c r="L73" s="251"/>
    </row>
    <row r="74" spans="2:12" ht="12.75" customHeight="1">
      <c r="B74" s="251"/>
      <c r="C74" s="251"/>
      <c r="D74" s="251"/>
      <c r="E74" s="251"/>
      <c r="F74" s="251"/>
      <c r="G74" s="251"/>
      <c r="H74" s="251"/>
      <c r="I74" s="253"/>
      <c r="J74" s="251"/>
      <c r="K74" s="251"/>
      <c r="L74" s="251"/>
    </row>
    <row r="75" spans="2:12" ht="12.75" customHeight="1">
      <c r="B75" s="251"/>
      <c r="C75" s="251"/>
      <c r="D75" s="251"/>
      <c r="E75" s="251"/>
      <c r="F75" s="251"/>
      <c r="G75" s="251"/>
      <c r="H75" s="251"/>
      <c r="I75" s="253"/>
      <c r="J75" s="251"/>
      <c r="K75" s="251"/>
      <c r="L75" s="251"/>
    </row>
    <row r="76" spans="2:12" ht="12.75" customHeight="1"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</row>
    <row r="77" spans="2:12" ht="12.75" customHeight="1">
      <c r="B77" s="251"/>
      <c r="C77" s="251"/>
      <c r="D77" s="251"/>
      <c r="E77" s="251"/>
      <c r="F77" s="251"/>
      <c r="G77" s="251"/>
      <c r="H77" s="251"/>
      <c r="I77" s="251"/>
      <c r="J77" s="251"/>
      <c r="K77" s="251"/>
      <c r="L77" s="251"/>
    </row>
  </sheetData>
  <sheetProtection/>
  <mergeCells count="18">
    <mergeCell ref="A7:A8"/>
    <mergeCell ref="B7:B8"/>
    <mergeCell ref="C7:D8"/>
    <mergeCell ref="D2:L2"/>
    <mergeCell ref="D3:L3"/>
    <mergeCell ref="A9:A61"/>
    <mergeCell ref="P7:P8"/>
    <mergeCell ref="B9:B61"/>
    <mergeCell ref="C9:C21"/>
    <mergeCell ref="C23:C30"/>
    <mergeCell ref="C32:C43"/>
    <mergeCell ref="C46:C57"/>
    <mergeCell ref="M1:N1"/>
    <mergeCell ref="N7:N8"/>
    <mergeCell ref="O7:O8"/>
    <mergeCell ref="E7:F7"/>
    <mergeCell ref="G7:G8"/>
    <mergeCell ref="H7:M7"/>
  </mergeCells>
  <printOptions/>
  <pageMargins left="0.2362204724409449" right="0.2362204724409449" top="0.15748031496062992" bottom="0.35433070866141736" header="0.15748031496062992" footer="0.31496062992125984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2"/>
  <sheetViews>
    <sheetView zoomScale="85" zoomScaleNormal="85" zoomScalePageLayoutView="0" workbookViewId="0" topLeftCell="A26">
      <selection activeCell="S40" sqref="S40"/>
    </sheetView>
  </sheetViews>
  <sheetFormatPr defaultColWidth="6.8515625" defaultRowHeight="12.75"/>
  <cols>
    <col min="1" max="1" width="11.8515625" style="0" customWidth="1"/>
    <col min="2" max="2" width="16.140625" style="0" customWidth="1"/>
    <col min="3" max="3" width="34.7109375" style="0" customWidth="1"/>
    <col min="4" max="4" width="18.421875" style="0" customWidth="1"/>
    <col min="5" max="6" width="10.28125" style="0" bestFit="1" customWidth="1"/>
    <col min="7" max="7" width="18.7109375" style="0" customWidth="1"/>
    <col min="8" max="8" width="10.57421875" style="0" bestFit="1" customWidth="1"/>
    <col min="9" max="9" width="10.28125" style="0" bestFit="1" customWidth="1"/>
    <col min="10" max="10" width="9.140625" style="0" customWidth="1"/>
    <col min="11" max="11" width="6.28125" style="0" customWidth="1"/>
    <col min="12" max="12" width="9.140625" style="0" customWidth="1"/>
    <col min="13" max="13" width="34.421875" style="0" customWidth="1"/>
    <col min="14" max="14" width="11.28125" style="44" customWidth="1"/>
    <col min="15" max="15" width="11.140625" style="44" customWidth="1"/>
    <col min="16" max="16" width="11.28125" style="44" customWidth="1"/>
    <col min="17" max="17" width="6.8515625" style="0" customWidth="1"/>
    <col min="18" max="18" width="8.140625" style="177" bestFit="1" customWidth="1"/>
    <col min="19" max="19" width="13.421875" style="0" customWidth="1"/>
    <col min="20" max="24" width="6.8515625" style="0" customWidth="1"/>
    <col min="25" max="25" width="7.140625" style="0" bestFit="1" customWidth="1"/>
  </cols>
  <sheetData>
    <row r="1" spans="8:14" ht="46.5" customHeight="1">
      <c r="H1" s="51"/>
      <c r="I1" s="51"/>
      <c r="J1" s="51"/>
      <c r="K1" s="51"/>
      <c r="L1" s="51"/>
      <c r="M1" s="268" t="s">
        <v>117</v>
      </c>
      <c r="N1" s="268"/>
    </row>
    <row r="2" spans="4:12" ht="17.25" customHeight="1">
      <c r="D2" s="289" t="s">
        <v>76</v>
      </c>
      <c r="E2" s="289"/>
      <c r="F2" s="289"/>
      <c r="G2" s="289"/>
      <c r="H2" s="289"/>
      <c r="I2" s="289"/>
      <c r="J2" s="289"/>
      <c r="K2" s="289"/>
      <c r="L2" s="289"/>
    </row>
    <row r="3" spans="4:12" ht="14.25" customHeight="1">
      <c r="D3" s="290" t="s">
        <v>0</v>
      </c>
      <c r="E3" s="290"/>
      <c r="F3" s="290"/>
      <c r="G3" s="290"/>
      <c r="H3" s="290"/>
      <c r="I3" s="290"/>
      <c r="J3" s="290"/>
      <c r="K3" s="290"/>
      <c r="L3" s="290"/>
    </row>
    <row r="4" spans="1:254" ht="14.25" customHeight="1">
      <c r="A4" s="1" t="s">
        <v>78</v>
      </c>
      <c r="B4" s="66" t="s">
        <v>60</v>
      </c>
      <c r="C4" s="2"/>
      <c r="E4" s="3"/>
      <c r="F4" s="3"/>
      <c r="G4" s="2"/>
      <c r="H4" s="2"/>
      <c r="I4" s="2"/>
      <c r="J4" s="2"/>
      <c r="K4" s="2"/>
      <c r="L4" s="4"/>
      <c r="M4" s="4"/>
      <c r="N4" s="45"/>
      <c r="O4" s="45"/>
      <c r="P4" s="5"/>
      <c r="Q4" s="2"/>
      <c r="R4" s="4"/>
      <c r="S4" s="2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15" customHeight="1">
      <c r="A5" s="1" t="s">
        <v>79</v>
      </c>
      <c r="B5" s="7" t="s">
        <v>95</v>
      </c>
      <c r="C5" s="2"/>
      <c r="E5" s="8"/>
      <c r="F5" s="8"/>
      <c r="G5" s="9"/>
      <c r="H5" s="9"/>
      <c r="I5" s="9"/>
      <c r="J5" s="9"/>
      <c r="K5" s="10"/>
      <c r="L5" s="10"/>
      <c r="M5" s="10"/>
      <c r="N5" s="46"/>
      <c r="O5" s="46"/>
      <c r="P5" s="46"/>
      <c r="Q5" s="10"/>
      <c r="R5" s="178"/>
      <c r="S5" s="2"/>
      <c r="T5" s="6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3" ht="16.5" customHeight="1">
      <c r="A6" s="1" t="s">
        <v>1</v>
      </c>
      <c r="B6" s="12" t="s">
        <v>75</v>
      </c>
      <c r="C6" s="2"/>
      <c r="E6" s="3"/>
      <c r="F6" s="3"/>
      <c r="G6" s="2"/>
      <c r="H6" s="2"/>
      <c r="I6" s="2"/>
      <c r="J6" s="2"/>
      <c r="K6" s="2"/>
      <c r="L6" s="4"/>
      <c r="M6" s="4"/>
      <c r="N6" s="45"/>
      <c r="O6" s="5"/>
      <c r="P6" s="5"/>
      <c r="Q6" s="2"/>
      <c r="R6" s="4"/>
      <c r="S6" s="6"/>
      <c r="T6" s="2"/>
      <c r="U6" s="13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16.5" customHeight="1" thickBot="1">
      <c r="A7" s="1"/>
      <c r="B7" s="12"/>
      <c r="C7" s="2"/>
      <c r="E7" s="3"/>
      <c r="F7" s="3"/>
      <c r="G7" s="2"/>
      <c r="H7" s="2"/>
      <c r="I7" s="2"/>
      <c r="J7" s="2"/>
      <c r="K7" s="2"/>
      <c r="L7" s="4"/>
      <c r="M7" s="4"/>
      <c r="N7" s="45"/>
      <c r="O7" s="5"/>
      <c r="P7" s="5"/>
      <c r="Q7" s="2"/>
      <c r="R7" s="4"/>
      <c r="S7" s="6"/>
      <c r="T7" s="2"/>
      <c r="U7" s="13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4" ht="21.75" customHeight="1">
      <c r="A8" s="295" t="s">
        <v>80</v>
      </c>
      <c r="B8" s="297" t="s">
        <v>2</v>
      </c>
      <c r="C8" s="298" t="s">
        <v>3</v>
      </c>
      <c r="D8" s="299"/>
      <c r="E8" s="304" t="s">
        <v>4</v>
      </c>
      <c r="F8" s="305"/>
      <c r="G8" s="297" t="s">
        <v>5</v>
      </c>
      <c r="H8" s="306" t="s">
        <v>6</v>
      </c>
      <c r="I8" s="307"/>
      <c r="J8" s="307"/>
      <c r="K8" s="307"/>
      <c r="L8" s="307"/>
      <c r="M8" s="308"/>
      <c r="N8" s="301" t="s">
        <v>7</v>
      </c>
      <c r="O8" s="301" t="s">
        <v>8</v>
      </c>
      <c r="P8" s="302" t="s">
        <v>9</v>
      </c>
      <c r="Q8" s="14"/>
      <c r="R8" s="179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</row>
    <row r="9" spans="1:254" ht="14.25" customHeight="1">
      <c r="A9" s="296"/>
      <c r="B9" s="284"/>
      <c r="C9" s="287"/>
      <c r="D9" s="300"/>
      <c r="E9" s="15" t="s">
        <v>10</v>
      </c>
      <c r="F9" s="15" t="s">
        <v>11</v>
      </c>
      <c r="G9" s="273"/>
      <c r="H9" s="16" t="s">
        <v>12</v>
      </c>
      <c r="I9" s="16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269"/>
      <c r="O9" s="269"/>
      <c r="P9" s="303"/>
      <c r="Q9" s="14"/>
      <c r="R9" s="179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</row>
    <row r="10" spans="1:16" ht="14.25" customHeight="1">
      <c r="A10" s="163" t="s">
        <v>71</v>
      </c>
      <c r="B10" s="294" t="s">
        <v>73</v>
      </c>
      <c r="C10" s="241" t="s">
        <v>89</v>
      </c>
      <c r="D10" s="79" t="s">
        <v>18</v>
      </c>
      <c r="E10" s="68" t="s">
        <v>67</v>
      </c>
      <c r="F10" s="80" t="s">
        <v>68</v>
      </c>
      <c r="G10" s="19" t="s">
        <v>62</v>
      </c>
      <c r="H10" s="69" t="s">
        <v>63</v>
      </c>
      <c r="I10" s="69">
        <v>20001</v>
      </c>
      <c r="J10" s="33" t="s">
        <v>19</v>
      </c>
      <c r="K10" s="69" t="s">
        <v>20</v>
      </c>
      <c r="L10" s="22" t="s">
        <v>53</v>
      </c>
      <c r="M10" s="23" t="s">
        <v>54</v>
      </c>
      <c r="N10" s="41">
        <v>10000</v>
      </c>
      <c r="O10" s="41">
        <v>6512.5</v>
      </c>
      <c r="P10" s="164">
        <f>O10-N10</f>
        <v>-3487.5</v>
      </c>
    </row>
    <row r="11" spans="1:22" ht="14.25" customHeight="1">
      <c r="A11" s="165"/>
      <c r="B11" s="294"/>
      <c r="C11" s="242"/>
      <c r="D11" s="107"/>
      <c r="E11" s="18"/>
      <c r="F11" s="111"/>
      <c r="G11" s="19" t="s">
        <v>62</v>
      </c>
      <c r="H11" s="69" t="s">
        <v>63</v>
      </c>
      <c r="I11" s="69">
        <v>20001</v>
      </c>
      <c r="J11" s="33" t="s">
        <v>19</v>
      </c>
      <c r="K11" s="69" t="s">
        <v>20</v>
      </c>
      <c r="L11" s="22" t="s">
        <v>21</v>
      </c>
      <c r="M11" s="23" t="s">
        <v>52</v>
      </c>
      <c r="N11" s="67">
        <v>5000</v>
      </c>
      <c r="O11" s="67">
        <v>18200</v>
      </c>
      <c r="P11" s="164">
        <f aca="true" t="shared" si="0" ref="P11:P20">O11-N11</f>
        <v>13200</v>
      </c>
      <c r="S11" s="114"/>
      <c r="V11" s="114"/>
    </row>
    <row r="12" spans="1:16" ht="15.75" customHeight="1">
      <c r="A12" s="165"/>
      <c r="B12" s="294"/>
      <c r="C12" s="242"/>
      <c r="D12" s="49"/>
      <c r="E12" s="50"/>
      <c r="F12" s="112"/>
      <c r="G12" s="19" t="s">
        <v>62</v>
      </c>
      <c r="H12" s="69" t="s">
        <v>63</v>
      </c>
      <c r="I12" s="69">
        <v>20001</v>
      </c>
      <c r="J12" s="33" t="s">
        <v>19</v>
      </c>
      <c r="K12" s="69" t="s">
        <v>20</v>
      </c>
      <c r="L12" s="22" t="s">
        <v>26</v>
      </c>
      <c r="M12" s="23" t="s">
        <v>27</v>
      </c>
      <c r="N12" s="67">
        <v>8000</v>
      </c>
      <c r="O12" s="67">
        <v>18000</v>
      </c>
      <c r="P12" s="164">
        <f t="shared" si="0"/>
        <v>10000</v>
      </c>
    </row>
    <row r="13" spans="1:16" ht="14.25" customHeight="1" hidden="1">
      <c r="A13" s="165"/>
      <c r="B13" s="294"/>
      <c r="C13" s="242"/>
      <c r="D13" s="49"/>
      <c r="E13" s="50"/>
      <c r="F13" s="112"/>
      <c r="G13" s="19" t="s">
        <v>62</v>
      </c>
      <c r="H13" s="69" t="s">
        <v>63</v>
      </c>
      <c r="I13" s="69">
        <v>20001</v>
      </c>
      <c r="J13" s="33" t="s">
        <v>19</v>
      </c>
      <c r="K13" s="69" t="s">
        <v>20</v>
      </c>
      <c r="L13" s="22" t="s">
        <v>49</v>
      </c>
      <c r="M13" s="23" t="s">
        <v>47</v>
      </c>
      <c r="N13" s="67">
        <v>0</v>
      </c>
      <c r="O13" s="67">
        <v>5000</v>
      </c>
      <c r="P13" s="164">
        <f t="shared" si="0"/>
        <v>5000</v>
      </c>
    </row>
    <row r="14" spans="1:16" ht="12.75" hidden="1">
      <c r="A14" s="165"/>
      <c r="B14" s="294"/>
      <c r="C14" s="242"/>
      <c r="D14" s="49"/>
      <c r="E14" s="50"/>
      <c r="F14" s="112"/>
      <c r="G14" s="19" t="s">
        <v>62</v>
      </c>
      <c r="H14" s="69" t="s">
        <v>63</v>
      </c>
      <c r="I14" s="69">
        <v>20001</v>
      </c>
      <c r="J14" s="33" t="s">
        <v>19</v>
      </c>
      <c r="K14" s="69" t="s">
        <v>20</v>
      </c>
      <c r="L14" s="22" t="s">
        <v>33</v>
      </c>
      <c r="M14" s="23" t="s">
        <v>48</v>
      </c>
      <c r="N14" s="67">
        <v>1000</v>
      </c>
      <c r="O14" s="67">
        <v>1000</v>
      </c>
      <c r="P14" s="164">
        <f t="shared" si="0"/>
        <v>0</v>
      </c>
    </row>
    <row r="15" spans="1:16" ht="14.25" customHeight="1" hidden="1">
      <c r="A15" s="165"/>
      <c r="B15" s="294"/>
      <c r="C15" s="242"/>
      <c r="D15" s="49"/>
      <c r="E15" s="50"/>
      <c r="F15" s="112"/>
      <c r="G15" s="19" t="s">
        <v>62</v>
      </c>
      <c r="H15" s="69" t="s">
        <v>63</v>
      </c>
      <c r="I15" s="69">
        <v>20001</v>
      </c>
      <c r="J15" s="33" t="s">
        <v>19</v>
      </c>
      <c r="K15" s="69" t="s">
        <v>20</v>
      </c>
      <c r="L15" s="22" t="s">
        <v>34</v>
      </c>
      <c r="M15" s="23" t="s">
        <v>35</v>
      </c>
      <c r="N15" s="99">
        <v>1000</v>
      </c>
      <c r="O15" s="166">
        <v>400</v>
      </c>
      <c r="P15" s="164">
        <f t="shared" si="0"/>
        <v>-600</v>
      </c>
    </row>
    <row r="16" spans="1:16" ht="14.25" customHeight="1" hidden="1">
      <c r="A16" s="165"/>
      <c r="B16" s="294"/>
      <c r="C16" s="242"/>
      <c r="D16" s="49"/>
      <c r="E16" s="50"/>
      <c r="F16" s="112"/>
      <c r="G16" s="19" t="s">
        <v>62</v>
      </c>
      <c r="H16" s="69" t="s">
        <v>63</v>
      </c>
      <c r="I16" s="69">
        <v>20001</v>
      </c>
      <c r="J16" s="33" t="s">
        <v>19</v>
      </c>
      <c r="K16" s="69" t="s">
        <v>20</v>
      </c>
      <c r="L16" s="22" t="s">
        <v>45</v>
      </c>
      <c r="M16" s="23" t="s">
        <v>42</v>
      </c>
      <c r="N16" s="67">
        <v>3500</v>
      </c>
      <c r="O16" s="67">
        <v>1300</v>
      </c>
      <c r="P16" s="164">
        <f t="shared" si="0"/>
        <v>-2200</v>
      </c>
    </row>
    <row r="17" spans="1:16" ht="18" customHeight="1">
      <c r="A17" s="165"/>
      <c r="B17" s="294"/>
      <c r="C17" s="242"/>
      <c r="D17" s="49"/>
      <c r="E17" s="50"/>
      <c r="F17" s="112"/>
      <c r="G17" s="19" t="s">
        <v>62</v>
      </c>
      <c r="H17" s="69" t="s">
        <v>63</v>
      </c>
      <c r="I17" s="69">
        <v>20001</v>
      </c>
      <c r="J17" s="33" t="s">
        <v>19</v>
      </c>
      <c r="K17" s="69" t="s">
        <v>20</v>
      </c>
      <c r="L17" s="22" t="s">
        <v>36</v>
      </c>
      <c r="M17" s="23" t="s">
        <v>65</v>
      </c>
      <c r="N17" s="67">
        <v>3800</v>
      </c>
      <c r="O17" s="67">
        <v>0</v>
      </c>
      <c r="P17" s="164">
        <f t="shared" si="0"/>
        <v>-3800</v>
      </c>
    </row>
    <row r="18" spans="1:16" ht="14.25" customHeight="1">
      <c r="A18" s="165"/>
      <c r="B18" s="294"/>
      <c r="C18" s="242"/>
      <c r="D18" s="49"/>
      <c r="E18" s="50"/>
      <c r="F18" s="112"/>
      <c r="G18" s="19" t="s">
        <v>62</v>
      </c>
      <c r="H18" s="69" t="s">
        <v>63</v>
      </c>
      <c r="I18" s="69">
        <v>20001</v>
      </c>
      <c r="J18" s="33" t="s">
        <v>19</v>
      </c>
      <c r="K18" s="69" t="s">
        <v>20</v>
      </c>
      <c r="L18" s="22" t="s">
        <v>44</v>
      </c>
      <c r="M18" s="23" t="s">
        <v>43</v>
      </c>
      <c r="N18" s="67">
        <v>8000</v>
      </c>
      <c r="O18" s="67">
        <v>600</v>
      </c>
      <c r="P18" s="164">
        <f t="shared" si="0"/>
        <v>-7400</v>
      </c>
    </row>
    <row r="19" spans="1:16" ht="14.25" customHeight="1">
      <c r="A19" s="165"/>
      <c r="B19" s="294"/>
      <c r="C19" s="243"/>
      <c r="D19" s="49"/>
      <c r="E19" s="50"/>
      <c r="F19" s="112"/>
      <c r="G19" s="19" t="s">
        <v>62</v>
      </c>
      <c r="H19" s="69" t="s">
        <v>63</v>
      </c>
      <c r="I19" s="69">
        <v>20001</v>
      </c>
      <c r="J19" s="33" t="s">
        <v>19</v>
      </c>
      <c r="K19" s="69" t="s">
        <v>20</v>
      </c>
      <c r="L19" s="22" t="s">
        <v>37</v>
      </c>
      <c r="M19" s="23" t="s">
        <v>28</v>
      </c>
      <c r="N19" s="67">
        <v>0</v>
      </c>
      <c r="O19" s="67">
        <v>2300</v>
      </c>
      <c r="P19" s="164">
        <f t="shared" si="0"/>
        <v>2300</v>
      </c>
    </row>
    <row r="20" spans="1:16" ht="14.25" customHeight="1">
      <c r="A20" s="165"/>
      <c r="B20" s="294"/>
      <c r="C20" s="243"/>
      <c r="D20" s="49"/>
      <c r="E20" s="50"/>
      <c r="F20" s="112"/>
      <c r="G20" s="19" t="s">
        <v>62</v>
      </c>
      <c r="H20" s="69" t="s">
        <v>63</v>
      </c>
      <c r="I20" s="69">
        <v>20001</v>
      </c>
      <c r="J20" s="33" t="s">
        <v>19</v>
      </c>
      <c r="K20" s="69" t="s">
        <v>20</v>
      </c>
      <c r="L20" s="22" t="s">
        <v>87</v>
      </c>
      <c r="M20" s="23" t="s">
        <v>88</v>
      </c>
      <c r="N20" s="67">
        <v>0</v>
      </c>
      <c r="O20" s="67">
        <v>1500</v>
      </c>
      <c r="P20" s="164">
        <f t="shared" si="0"/>
        <v>1500</v>
      </c>
    </row>
    <row r="21" spans="1:16" ht="14.25" customHeight="1">
      <c r="A21" s="165"/>
      <c r="B21" s="294"/>
      <c r="C21" s="243"/>
      <c r="D21" s="49"/>
      <c r="E21" s="50"/>
      <c r="F21" s="112"/>
      <c r="G21" s="70" t="s">
        <v>62</v>
      </c>
      <c r="H21" s="71" t="s">
        <v>63</v>
      </c>
      <c r="I21" s="77" t="s">
        <v>41</v>
      </c>
      <c r="J21" s="78" t="s">
        <v>40</v>
      </c>
      <c r="K21" s="77" t="s">
        <v>20</v>
      </c>
      <c r="L21" s="72" t="s">
        <v>53</v>
      </c>
      <c r="M21" s="73" t="s">
        <v>54</v>
      </c>
      <c r="N21" s="74">
        <v>0</v>
      </c>
      <c r="O21" s="74">
        <v>10000</v>
      </c>
      <c r="P21" s="167">
        <f>O21-N21</f>
        <v>10000</v>
      </c>
    </row>
    <row r="22" spans="1:16" ht="14.25" customHeight="1">
      <c r="A22" s="165"/>
      <c r="B22" s="294"/>
      <c r="C22" s="244"/>
      <c r="D22" s="108"/>
      <c r="E22" s="106"/>
      <c r="F22" s="109"/>
      <c r="G22" s="70" t="s">
        <v>62</v>
      </c>
      <c r="H22" s="71" t="s">
        <v>63</v>
      </c>
      <c r="I22" s="77" t="s">
        <v>41</v>
      </c>
      <c r="J22" s="78" t="s">
        <v>40</v>
      </c>
      <c r="K22" s="77" t="s">
        <v>20</v>
      </c>
      <c r="L22" s="72" t="s">
        <v>37</v>
      </c>
      <c r="M22" s="73" t="s">
        <v>28</v>
      </c>
      <c r="N22" s="82">
        <v>0</v>
      </c>
      <c r="O22" s="82">
        <v>500</v>
      </c>
      <c r="P22" s="167">
        <f>O22-N22</f>
        <v>500</v>
      </c>
    </row>
    <row r="23" spans="1:16" ht="14.25" customHeight="1">
      <c r="A23" s="168"/>
      <c r="B23" s="294"/>
      <c r="C23" s="98" t="s">
        <v>24</v>
      </c>
      <c r="D23" s="64"/>
      <c r="E23" s="65"/>
      <c r="F23" s="65"/>
      <c r="G23" s="28"/>
      <c r="H23" s="28"/>
      <c r="I23" s="28"/>
      <c r="J23" s="28"/>
      <c r="K23" s="28"/>
      <c r="L23" s="30"/>
      <c r="M23" s="31"/>
      <c r="N23" s="47">
        <f>SUM(N10:N22)</f>
        <v>40300</v>
      </c>
      <c r="O23" s="47">
        <f>SUM(O10:O22)</f>
        <v>65312.5</v>
      </c>
      <c r="P23" s="169">
        <f>O23-N23</f>
        <v>25012.5</v>
      </c>
    </row>
    <row r="24" spans="1:16" ht="14.25" customHeight="1">
      <c r="A24" s="168"/>
      <c r="B24" s="294"/>
      <c r="C24" s="291" t="s">
        <v>72</v>
      </c>
      <c r="D24" s="79" t="s">
        <v>25</v>
      </c>
      <c r="E24" s="68" t="s">
        <v>67</v>
      </c>
      <c r="F24" s="80" t="s">
        <v>68</v>
      </c>
      <c r="G24" s="19" t="s">
        <v>62</v>
      </c>
      <c r="H24" s="20" t="s">
        <v>63</v>
      </c>
      <c r="I24" s="20">
        <v>20001</v>
      </c>
      <c r="J24" s="21" t="s">
        <v>19</v>
      </c>
      <c r="K24" s="20" t="s">
        <v>20</v>
      </c>
      <c r="L24" s="32" t="s">
        <v>53</v>
      </c>
      <c r="M24" s="40" t="s">
        <v>54</v>
      </c>
      <c r="N24" s="41">
        <v>18000</v>
      </c>
      <c r="O24" s="41">
        <v>0</v>
      </c>
      <c r="P24" s="170">
        <f aca="true" t="shared" si="1" ref="P24:P38">O24-N24</f>
        <v>-18000</v>
      </c>
    </row>
    <row r="25" spans="1:16" ht="14.25" customHeight="1">
      <c r="A25" s="168"/>
      <c r="B25" s="294"/>
      <c r="C25" s="292"/>
      <c r="D25" s="83"/>
      <c r="E25" s="84"/>
      <c r="F25" s="57"/>
      <c r="G25" s="19" t="s">
        <v>62</v>
      </c>
      <c r="H25" s="20" t="s">
        <v>63</v>
      </c>
      <c r="I25" s="20">
        <v>20001</v>
      </c>
      <c r="J25" s="21" t="s">
        <v>19</v>
      </c>
      <c r="K25" s="20" t="s">
        <v>20</v>
      </c>
      <c r="L25" s="42" t="s">
        <v>21</v>
      </c>
      <c r="M25" s="43" t="s">
        <v>52</v>
      </c>
      <c r="N25" s="61">
        <v>6000</v>
      </c>
      <c r="O25" s="61">
        <v>0</v>
      </c>
      <c r="P25" s="170">
        <f t="shared" si="1"/>
        <v>-6000</v>
      </c>
    </row>
    <row r="26" spans="1:16" ht="12.75">
      <c r="A26" s="168"/>
      <c r="B26" s="294"/>
      <c r="C26" s="293"/>
      <c r="D26" s="25"/>
      <c r="E26" s="26"/>
      <c r="F26" s="57"/>
      <c r="G26" s="75" t="s">
        <v>62</v>
      </c>
      <c r="H26" s="69" t="s">
        <v>63</v>
      </c>
      <c r="I26" s="20">
        <v>20001</v>
      </c>
      <c r="J26" s="21" t="s">
        <v>19</v>
      </c>
      <c r="K26" s="20" t="s">
        <v>20</v>
      </c>
      <c r="L26" s="42" t="s">
        <v>26</v>
      </c>
      <c r="M26" s="43" t="s">
        <v>27</v>
      </c>
      <c r="N26" s="34">
        <v>7000</v>
      </c>
      <c r="O26" s="34">
        <v>900</v>
      </c>
      <c r="P26" s="170">
        <f t="shared" si="1"/>
        <v>-6100</v>
      </c>
    </row>
    <row r="27" spans="1:16" ht="14.25" customHeight="1">
      <c r="A27" s="168"/>
      <c r="B27" s="294"/>
      <c r="C27" s="242"/>
      <c r="D27" s="25"/>
      <c r="E27" s="26"/>
      <c r="F27" s="57"/>
      <c r="G27" s="75" t="s">
        <v>62</v>
      </c>
      <c r="H27" s="69" t="s">
        <v>63</v>
      </c>
      <c r="I27" s="20">
        <v>20001</v>
      </c>
      <c r="J27" s="21" t="s">
        <v>19</v>
      </c>
      <c r="K27" s="20" t="s">
        <v>20</v>
      </c>
      <c r="L27" s="42" t="s">
        <v>34</v>
      </c>
      <c r="M27" s="43" t="s">
        <v>35</v>
      </c>
      <c r="N27" s="34">
        <v>1500</v>
      </c>
      <c r="O27" s="34">
        <v>0</v>
      </c>
      <c r="P27" s="170">
        <f t="shared" si="1"/>
        <v>-1500</v>
      </c>
    </row>
    <row r="28" spans="1:16" ht="14.25" customHeight="1">
      <c r="A28" s="168"/>
      <c r="B28" s="294"/>
      <c r="C28" s="242"/>
      <c r="D28" s="25"/>
      <c r="E28" s="26"/>
      <c r="F28" s="57"/>
      <c r="G28" s="75" t="s">
        <v>62</v>
      </c>
      <c r="H28" s="69" t="s">
        <v>63</v>
      </c>
      <c r="I28" s="20">
        <v>20001</v>
      </c>
      <c r="J28" s="21" t="s">
        <v>19</v>
      </c>
      <c r="K28" s="20" t="s">
        <v>20</v>
      </c>
      <c r="L28" s="42" t="s">
        <v>22</v>
      </c>
      <c r="M28" s="43" t="s">
        <v>23</v>
      </c>
      <c r="N28" s="34">
        <v>0</v>
      </c>
      <c r="O28" s="34">
        <v>24400</v>
      </c>
      <c r="P28" s="170">
        <f t="shared" si="1"/>
        <v>24400</v>
      </c>
    </row>
    <row r="29" spans="1:16" ht="14.25" customHeight="1">
      <c r="A29" s="168"/>
      <c r="B29" s="294"/>
      <c r="C29" s="242"/>
      <c r="D29" s="25"/>
      <c r="E29" s="26"/>
      <c r="F29" s="57"/>
      <c r="G29" s="75" t="s">
        <v>62</v>
      </c>
      <c r="H29" s="69" t="s">
        <v>63</v>
      </c>
      <c r="I29" s="20">
        <v>20001</v>
      </c>
      <c r="J29" s="21" t="s">
        <v>19</v>
      </c>
      <c r="K29" s="20" t="s">
        <v>20</v>
      </c>
      <c r="L29" s="42" t="s">
        <v>45</v>
      </c>
      <c r="M29" s="43" t="s">
        <v>42</v>
      </c>
      <c r="N29" s="34">
        <v>2000</v>
      </c>
      <c r="O29" s="34">
        <v>0</v>
      </c>
      <c r="P29" s="170">
        <f t="shared" si="1"/>
        <v>-2000</v>
      </c>
    </row>
    <row r="30" spans="1:16" ht="14.25" customHeight="1">
      <c r="A30" s="168"/>
      <c r="B30" s="294"/>
      <c r="C30" s="242"/>
      <c r="D30" s="25"/>
      <c r="E30" s="26"/>
      <c r="F30" s="57"/>
      <c r="G30" s="75" t="s">
        <v>62</v>
      </c>
      <c r="H30" s="69" t="s">
        <v>63</v>
      </c>
      <c r="I30" s="20">
        <v>20001</v>
      </c>
      <c r="J30" s="21" t="s">
        <v>19</v>
      </c>
      <c r="K30" s="20" t="s">
        <v>20</v>
      </c>
      <c r="L30" s="42" t="s">
        <v>36</v>
      </c>
      <c r="M30" s="43" t="s">
        <v>65</v>
      </c>
      <c r="N30" s="34">
        <v>4000</v>
      </c>
      <c r="O30" s="34">
        <v>0</v>
      </c>
      <c r="P30" s="170">
        <f t="shared" si="1"/>
        <v>-4000</v>
      </c>
    </row>
    <row r="31" spans="1:16" ht="14.25" customHeight="1">
      <c r="A31" s="168"/>
      <c r="B31" s="294"/>
      <c r="C31" s="242"/>
      <c r="D31" s="25"/>
      <c r="E31" s="26"/>
      <c r="F31" s="57"/>
      <c r="G31" s="75" t="s">
        <v>62</v>
      </c>
      <c r="H31" s="69" t="s">
        <v>63</v>
      </c>
      <c r="I31" s="20">
        <v>20001</v>
      </c>
      <c r="J31" s="21" t="s">
        <v>19</v>
      </c>
      <c r="K31" s="20" t="s">
        <v>20</v>
      </c>
      <c r="L31" s="42" t="s">
        <v>44</v>
      </c>
      <c r="M31" s="43" t="s">
        <v>43</v>
      </c>
      <c r="N31" s="34">
        <v>8500</v>
      </c>
      <c r="O31" s="34">
        <v>300</v>
      </c>
      <c r="P31" s="170">
        <f t="shared" si="1"/>
        <v>-8200</v>
      </c>
    </row>
    <row r="32" spans="1:16" ht="14.25" customHeight="1">
      <c r="A32" s="168"/>
      <c r="B32" s="294"/>
      <c r="C32" s="242"/>
      <c r="D32" s="25" t="s">
        <v>91</v>
      </c>
      <c r="E32" s="26"/>
      <c r="F32" s="57"/>
      <c r="G32" s="75" t="s">
        <v>62</v>
      </c>
      <c r="H32" s="69" t="s">
        <v>63</v>
      </c>
      <c r="I32" s="20">
        <v>20001</v>
      </c>
      <c r="J32" s="21" t="s">
        <v>19</v>
      </c>
      <c r="K32" s="20" t="s">
        <v>20</v>
      </c>
      <c r="L32" s="42" t="s">
        <v>37</v>
      </c>
      <c r="M32" s="43" t="s">
        <v>28</v>
      </c>
      <c r="N32" s="34">
        <v>0</v>
      </c>
      <c r="O32" s="34">
        <v>300</v>
      </c>
      <c r="P32" s="170">
        <f t="shared" si="1"/>
        <v>300</v>
      </c>
    </row>
    <row r="33" spans="1:16" ht="14.25" customHeight="1">
      <c r="A33" s="168"/>
      <c r="B33" s="294"/>
      <c r="C33" s="242"/>
      <c r="D33" s="25"/>
      <c r="E33" s="26"/>
      <c r="F33" s="57"/>
      <c r="G33" s="70" t="s">
        <v>62</v>
      </c>
      <c r="H33" s="71" t="s">
        <v>63</v>
      </c>
      <c r="I33" s="77" t="s">
        <v>41</v>
      </c>
      <c r="J33" s="78" t="s">
        <v>40</v>
      </c>
      <c r="K33" s="77" t="s">
        <v>20</v>
      </c>
      <c r="L33" s="72" t="s">
        <v>53</v>
      </c>
      <c r="M33" s="73" t="s">
        <v>54</v>
      </c>
      <c r="N33" s="74">
        <v>10000</v>
      </c>
      <c r="O33" s="74">
        <v>0</v>
      </c>
      <c r="P33" s="167">
        <f t="shared" si="1"/>
        <v>-10000</v>
      </c>
    </row>
    <row r="34" spans="1:16" ht="14.25" customHeight="1">
      <c r="A34" s="168"/>
      <c r="B34" s="294"/>
      <c r="C34" s="242"/>
      <c r="D34" s="25"/>
      <c r="E34" s="26"/>
      <c r="F34" s="57"/>
      <c r="G34" s="70" t="s">
        <v>62</v>
      </c>
      <c r="H34" s="71" t="s">
        <v>63</v>
      </c>
      <c r="I34" s="77" t="s">
        <v>41</v>
      </c>
      <c r="J34" s="78" t="s">
        <v>40</v>
      </c>
      <c r="K34" s="77" t="s">
        <v>20</v>
      </c>
      <c r="L34" s="72" t="s">
        <v>21</v>
      </c>
      <c r="M34" s="73" t="s">
        <v>52</v>
      </c>
      <c r="N34" s="74">
        <v>10000</v>
      </c>
      <c r="O34" s="74">
        <v>0</v>
      </c>
      <c r="P34" s="167">
        <f t="shared" si="1"/>
        <v>-10000</v>
      </c>
    </row>
    <row r="35" spans="1:16" ht="14.25" customHeight="1">
      <c r="A35" s="168"/>
      <c r="B35" s="294"/>
      <c r="C35" s="242"/>
      <c r="D35" s="25"/>
      <c r="E35" s="26"/>
      <c r="F35" s="57"/>
      <c r="G35" s="70" t="s">
        <v>62</v>
      </c>
      <c r="H35" s="71" t="s">
        <v>63</v>
      </c>
      <c r="I35" s="77" t="s">
        <v>41</v>
      </c>
      <c r="J35" s="78" t="s">
        <v>40</v>
      </c>
      <c r="K35" s="77" t="s">
        <v>20</v>
      </c>
      <c r="L35" s="72" t="s">
        <v>26</v>
      </c>
      <c r="M35" s="73" t="s">
        <v>27</v>
      </c>
      <c r="N35" s="74">
        <v>5000</v>
      </c>
      <c r="O35" s="74">
        <v>1200</v>
      </c>
      <c r="P35" s="167">
        <f t="shared" si="1"/>
        <v>-3800</v>
      </c>
    </row>
    <row r="36" spans="1:16" ht="14.25" customHeight="1">
      <c r="A36" s="168"/>
      <c r="B36" s="294"/>
      <c r="C36" s="242"/>
      <c r="D36" s="25"/>
      <c r="E36" s="26"/>
      <c r="F36" s="57"/>
      <c r="G36" s="70" t="s">
        <v>62</v>
      </c>
      <c r="H36" s="71" t="s">
        <v>63</v>
      </c>
      <c r="I36" s="77" t="s">
        <v>41</v>
      </c>
      <c r="J36" s="78" t="s">
        <v>40</v>
      </c>
      <c r="K36" s="77" t="s">
        <v>20</v>
      </c>
      <c r="L36" s="72" t="s">
        <v>22</v>
      </c>
      <c r="M36" s="73" t="s">
        <v>23</v>
      </c>
      <c r="N36" s="74">
        <v>0</v>
      </c>
      <c r="O36" s="74">
        <v>11900</v>
      </c>
      <c r="P36" s="171">
        <f t="shared" si="1"/>
        <v>11900</v>
      </c>
    </row>
    <row r="37" spans="1:16" ht="14.25" customHeight="1">
      <c r="A37" s="168"/>
      <c r="B37" s="294"/>
      <c r="C37" s="243"/>
      <c r="D37" s="25"/>
      <c r="E37" s="26"/>
      <c r="F37" s="57"/>
      <c r="G37" s="70" t="s">
        <v>62</v>
      </c>
      <c r="H37" s="71" t="s">
        <v>63</v>
      </c>
      <c r="I37" s="77" t="s">
        <v>41</v>
      </c>
      <c r="J37" s="78" t="s">
        <v>40</v>
      </c>
      <c r="K37" s="77" t="s">
        <v>20</v>
      </c>
      <c r="L37" s="72" t="s">
        <v>44</v>
      </c>
      <c r="M37" s="73" t="s">
        <v>43</v>
      </c>
      <c r="N37" s="74">
        <v>0</v>
      </c>
      <c r="O37" s="74">
        <v>900</v>
      </c>
      <c r="P37" s="171">
        <f t="shared" si="1"/>
        <v>900</v>
      </c>
    </row>
    <row r="38" spans="1:16" ht="14.25" customHeight="1">
      <c r="A38" s="168"/>
      <c r="B38" s="294"/>
      <c r="C38" s="244"/>
      <c r="D38" s="59"/>
      <c r="E38" s="60"/>
      <c r="F38" s="58"/>
      <c r="G38" s="70" t="s">
        <v>62</v>
      </c>
      <c r="H38" s="71" t="s">
        <v>63</v>
      </c>
      <c r="I38" s="77" t="s">
        <v>41</v>
      </c>
      <c r="J38" s="78" t="s">
        <v>40</v>
      </c>
      <c r="K38" s="77" t="s">
        <v>20</v>
      </c>
      <c r="L38" s="72" t="s">
        <v>37</v>
      </c>
      <c r="M38" s="73" t="s">
        <v>28</v>
      </c>
      <c r="N38" s="74">
        <v>0</v>
      </c>
      <c r="O38" s="74">
        <v>500</v>
      </c>
      <c r="P38" s="171">
        <f t="shared" si="1"/>
        <v>500</v>
      </c>
    </row>
    <row r="39" spans="1:16" ht="14.25" customHeight="1">
      <c r="A39" s="168"/>
      <c r="B39" s="294"/>
      <c r="C39" s="98" t="s">
        <v>29</v>
      </c>
      <c r="D39" s="64"/>
      <c r="E39" s="65"/>
      <c r="F39" s="65"/>
      <c r="G39" s="53"/>
      <c r="H39" s="53"/>
      <c r="I39" s="53"/>
      <c r="J39" s="53"/>
      <c r="K39" s="53"/>
      <c r="L39" s="54"/>
      <c r="M39" s="53"/>
      <c r="N39" s="48">
        <f>SUM(N24:N38)</f>
        <v>72000</v>
      </c>
      <c r="O39" s="48">
        <f>SUM(O24:O38)</f>
        <v>40400</v>
      </c>
      <c r="P39" s="169">
        <f>O39-N39</f>
        <v>-31600</v>
      </c>
    </row>
    <row r="40" spans="1:20" ht="14.25" customHeight="1">
      <c r="A40" s="168"/>
      <c r="B40" s="294"/>
      <c r="C40" s="291" t="s">
        <v>30</v>
      </c>
      <c r="D40" s="81" t="s">
        <v>31</v>
      </c>
      <c r="E40" s="68" t="s">
        <v>67</v>
      </c>
      <c r="F40" s="80" t="s">
        <v>68</v>
      </c>
      <c r="G40" s="19" t="s">
        <v>62</v>
      </c>
      <c r="H40" s="20" t="s">
        <v>63</v>
      </c>
      <c r="I40" s="20">
        <v>20001</v>
      </c>
      <c r="J40" s="21" t="s">
        <v>19</v>
      </c>
      <c r="K40" s="20" t="s">
        <v>20</v>
      </c>
      <c r="L40" s="22" t="s">
        <v>32</v>
      </c>
      <c r="M40" s="23" t="s">
        <v>46</v>
      </c>
      <c r="N40" s="41">
        <v>29000</v>
      </c>
      <c r="O40" s="41">
        <f>29000+700+300+500</f>
        <v>30500</v>
      </c>
      <c r="P40" s="170">
        <f aca="true" t="shared" si="2" ref="P40:P54">O40-N40</f>
        <v>1500</v>
      </c>
      <c r="T40" s="114"/>
    </row>
    <row r="41" spans="1:16" ht="14.25" customHeight="1">
      <c r="A41" s="168"/>
      <c r="B41" s="294"/>
      <c r="C41" s="292"/>
      <c r="D41" s="25"/>
      <c r="E41" s="26"/>
      <c r="F41" s="57"/>
      <c r="G41" s="19" t="s">
        <v>62</v>
      </c>
      <c r="H41" s="20" t="s">
        <v>63</v>
      </c>
      <c r="I41" s="20">
        <v>20001</v>
      </c>
      <c r="J41" s="21" t="s">
        <v>19</v>
      </c>
      <c r="K41" s="20" t="s">
        <v>20</v>
      </c>
      <c r="L41" s="22" t="s">
        <v>26</v>
      </c>
      <c r="M41" s="23" t="s">
        <v>27</v>
      </c>
      <c r="N41" s="41">
        <v>3000</v>
      </c>
      <c r="O41" s="41">
        <f>2039.77+1139.5</f>
        <v>3179.27</v>
      </c>
      <c r="P41" s="170">
        <f t="shared" si="2"/>
        <v>179.26999999999998</v>
      </c>
    </row>
    <row r="42" spans="1:16" ht="14.25" customHeight="1">
      <c r="A42" s="168"/>
      <c r="B42" s="294"/>
      <c r="C42" s="293"/>
      <c r="D42" s="25"/>
      <c r="E42" s="26"/>
      <c r="F42" s="57"/>
      <c r="G42" s="19" t="s">
        <v>62</v>
      </c>
      <c r="H42" s="20" t="s">
        <v>63</v>
      </c>
      <c r="I42" s="20">
        <v>20001</v>
      </c>
      <c r="J42" s="21" t="s">
        <v>19</v>
      </c>
      <c r="K42" s="20" t="s">
        <v>20</v>
      </c>
      <c r="L42" s="22" t="s">
        <v>49</v>
      </c>
      <c r="M42" s="23" t="s">
        <v>47</v>
      </c>
      <c r="N42" s="41">
        <v>1000</v>
      </c>
      <c r="O42" s="41">
        <v>400</v>
      </c>
      <c r="P42" s="170">
        <f t="shared" si="2"/>
        <v>-600</v>
      </c>
    </row>
    <row r="43" spans="1:16" ht="14.25" customHeight="1">
      <c r="A43" s="168"/>
      <c r="B43" s="294"/>
      <c r="C43" s="245"/>
      <c r="D43" s="25"/>
      <c r="E43" s="26"/>
      <c r="F43" s="57"/>
      <c r="G43" s="19" t="s">
        <v>62</v>
      </c>
      <c r="H43" s="20" t="s">
        <v>63</v>
      </c>
      <c r="I43" s="20">
        <v>20001</v>
      </c>
      <c r="J43" s="21" t="s">
        <v>19</v>
      </c>
      <c r="K43" s="20" t="s">
        <v>20</v>
      </c>
      <c r="L43" s="22" t="s">
        <v>84</v>
      </c>
      <c r="M43" s="23" t="s">
        <v>85</v>
      </c>
      <c r="N43" s="41">
        <v>0</v>
      </c>
      <c r="O43" s="41">
        <v>300</v>
      </c>
      <c r="P43" s="170">
        <f t="shared" si="2"/>
        <v>300</v>
      </c>
    </row>
    <row r="44" spans="1:19" ht="14.25" customHeight="1">
      <c r="A44" s="168"/>
      <c r="B44" s="294"/>
      <c r="C44" s="245"/>
      <c r="D44" s="25"/>
      <c r="E44" s="26"/>
      <c r="F44" s="57"/>
      <c r="G44" s="75" t="s">
        <v>62</v>
      </c>
      <c r="H44" s="20" t="s">
        <v>63</v>
      </c>
      <c r="I44" s="20">
        <v>20001</v>
      </c>
      <c r="J44" s="21" t="s">
        <v>19</v>
      </c>
      <c r="K44" s="20" t="s">
        <v>20</v>
      </c>
      <c r="L44" s="32" t="s">
        <v>33</v>
      </c>
      <c r="M44" s="33" t="s">
        <v>48</v>
      </c>
      <c r="N44" s="34">
        <v>1500</v>
      </c>
      <c r="O44" s="34">
        <v>900</v>
      </c>
      <c r="P44" s="170">
        <f t="shared" si="2"/>
        <v>-600</v>
      </c>
      <c r="S44" s="177"/>
    </row>
    <row r="45" spans="1:16" ht="14.25" customHeight="1">
      <c r="A45" s="168"/>
      <c r="B45" s="294"/>
      <c r="C45" s="245"/>
      <c r="D45" s="25"/>
      <c r="E45" s="26"/>
      <c r="F45" s="57"/>
      <c r="G45" s="75" t="s">
        <v>62</v>
      </c>
      <c r="H45" s="69" t="s">
        <v>63</v>
      </c>
      <c r="I45" s="20">
        <v>20001</v>
      </c>
      <c r="J45" s="21" t="s">
        <v>19</v>
      </c>
      <c r="K45" s="20" t="s">
        <v>20</v>
      </c>
      <c r="L45" s="32" t="s">
        <v>34</v>
      </c>
      <c r="M45" s="33" t="s">
        <v>35</v>
      </c>
      <c r="N45" s="34">
        <v>1000</v>
      </c>
      <c r="O45" s="34">
        <v>250</v>
      </c>
      <c r="P45" s="170">
        <f t="shared" si="2"/>
        <v>-750</v>
      </c>
    </row>
    <row r="46" spans="1:16" ht="14.25" customHeight="1">
      <c r="A46" s="168"/>
      <c r="B46" s="294"/>
      <c r="C46" s="245"/>
      <c r="D46" s="25"/>
      <c r="E46" s="26"/>
      <c r="F46" s="57"/>
      <c r="G46" s="75" t="s">
        <v>62</v>
      </c>
      <c r="H46" s="69" t="s">
        <v>63</v>
      </c>
      <c r="I46" s="20">
        <v>20001</v>
      </c>
      <c r="J46" s="21" t="s">
        <v>19</v>
      </c>
      <c r="K46" s="20" t="s">
        <v>20</v>
      </c>
      <c r="L46" s="32" t="s">
        <v>45</v>
      </c>
      <c r="M46" s="43" t="s">
        <v>42</v>
      </c>
      <c r="N46" s="34">
        <v>0</v>
      </c>
      <c r="O46" s="34">
        <v>20</v>
      </c>
      <c r="P46" s="170">
        <f t="shared" si="2"/>
        <v>20</v>
      </c>
    </row>
    <row r="47" spans="1:16" ht="14.25" customHeight="1">
      <c r="A47" s="168"/>
      <c r="B47" s="294"/>
      <c r="C47" s="245"/>
      <c r="D47" s="25"/>
      <c r="E47" s="26"/>
      <c r="F47" s="57"/>
      <c r="G47" s="75" t="s">
        <v>62</v>
      </c>
      <c r="H47" s="69" t="s">
        <v>63</v>
      </c>
      <c r="I47" s="20">
        <v>20001</v>
      </c>
      <c r="J47" s="21" t="s">
        <v>19</v>
      </c>
      <c r="K47" s="20" t="s">
        <v>20</v>
      </c>
      <c r="L47" s="32" t="s">
        <v>57</v>
      </c>
      <c r="M47" s="33" t="s">
        <v>64</v>
      </c>
      <c r="N47" s="34">
        <v>0</v>
      </c>
      <c r="O47" s="34">
        <v>30</v>
      </c>
      <c r="P47" s="170">
        <f t="shared" si="2"/>
        <v>30</v>
      </c>
    </row>
    <row r="48" spans="1:16" ht="14.25" customHeight="1">
      <c r="A48" s="168"/>
      <c r="B48" s="294"/>
      <c r="C48" s="245"/>
      <c r="D48" s="25"/>
      <c r="E48" s="26"/>
      <c r="F48" s="57"/>
      <c r="G48" s="75" t="s">
        <v>62</v>
      </c>
      <c r="H48" s="69" t="s">
        <v>63</v>
      </c>
      <c r="I48" s="20">
        <v>20001</v>
      </c>
      <c r="J48" s="21" t="s">
        <v>19</v>
      </c>
      <c r="K48" s="20" t="s">
        <v>20</v>
      </c>
      <c r="L48" s="32" t="s">
        <v>36</v>
      </c>
      <c r="M48" s="33" t="s">
        <v>65</v>
      </c>
      <c r="N48" s="34">
        <v>2000</v>
      </c>
      <c r="O48" s="34">
        <v>6200</v>
      </c>
      <c r="P48" s="170">
        <f t="shared" si="2"/>
        <v>4200</v>
      </c>
    </row>
    <row r="49" spans="1:16" ht="14.25" customHeight="1">
      <c r="A49" s="168"/>
      <c r="B49" s="294"/>
      <c r="C49" s="245"/>
      <c r="D49" s="25"/>
      <c r="E49" s="26"/>
      <c r="F49" s="57"/>
      <c r="G49" s="75" t="s">
        <v>62</v>
      </c>
      <c r="H49" s="69" t="s">
        <v>63</v>
      </c>
      <c r="I49" s="20">
        <v>20001</v>
      </c>
      <c r="J49" s="21" t="s">
        <v>19</v>
      </c>
      <c r="K49" s="20" t="s">
        <v>20</v>
      </c>
      <c r="L49" s="32" t="s">
        <v>82</v>
      </c>
      <c r="M49" s="33" t="s">
        <v>83</v>
      </c>
      <c r="N49" s="34">
        <v>0</v>
      </c>
      <c r="O49" s="34">
        <v>1900</v>
      </c>
      <c r="P49" s="170">
        <f t="shared" si="2"/>
        <v>1900</v>
      </c>
    </row>
    <row r="50" spans="1:16" ht="14.25" customHeight="1">
      <c r="A50" s="168"/>
      <c r="B50" s="294"/>
      <c r="C50" s="245"/>
      <c r="D50" s="25"/>
      <c r="E50" s="26"/>
      <c r="F50" s="57"/>
      <c r="G50" s="75" t="s">
        <v>62</v>
      </c>
      <c r="H50" s="69" t="s">
        <v>63</v>
      </c>
      <c r="I50" s="20">
        <v>20001</v>
      </c>
      <c r="J50" s="21" t="s">
        <v>19</v>
      </c>
      <c r="K50" s="20" t="s">
        <v>20</v>
      </c>
      <c r="L50" s="32" t="s">
        <v>55</v>
      </c>
      <c r="M50" s="33" t="s">
        <v>90</v>
      </c>
      <c r="N50" s="34">
        <v>0</v>
      </c>
      <c r="O50" s="34">
        <v>1900</v>
      </c>
      <c r="P50" s="170">
        <f t="shared" si="2"/>
        <v>1900</v>
      </c>
    </row>
    <row r="51" spans="1:16" ht="14.25" customHeight="1">
      <c r="A51" s="168"/>
      <c r="B51" s="294"/>
      <c r="C51" s="245"/>
      <c r="D51" s="25"/>
      <c r="E51" s="25"/>
      <c r="F51" s="57"/>
      <c r="G51" s="75" t="s">
        <v>62</v>
      </c>
      <c r="H51" s="69" t="s">
        <v>63</v>
      </c>
      <c r="I51" s="20">
        <v>20001</v>
      </c>
      <c r="J51" s="21" t="s">
        <v>19</v>
      </c>
      <c r="K51" s="20" t="s">
        <v>20</v>
      </c>
      <c r="L51" s="32" t="s">
        <v>58</v>
      </c>
      <c r="M51" s="33" t="s">
        <v>59</v>
      </c>
      <c r="N51" s="34">
        <v>2000</v>
      </c>
      <c r="O51" s="34">
        <v>0</v>
      </c>
      <c r="P51" s="170">
        <f t="shared" si="2"/>
        <v>-2000</v>
      </c>
    </row>
    <row r="52" spans="1:16" ht="14.25" customHeight="1">
      <c r="A52" s="168"/>
      <c r="B52" s="294"/>
      <c r="C52" s="245"/>
      <c r="D52" s="25"/>
      <c r="E52" s="25"/>
      <c r="F52" s="57"/>
      <c r="G52" s="75" t="s">
        <v>62</v>
      </c>
      <c r="H52" s="69" t="s">
        <v>63</v>
      </c>
      <c r="I52" s="20">
        <v>20001</v>
      </c>
      <c r="J52" s="21" t="s">
        <v>19</v>
      </c>
      <c r="K52" s="20" t="s">
        <v>20</v>
      </c>
      <c r="L52" s="32" t="s">
        <v>44</v>
      </c>
      <c r="M52" s="33" t="s">
        <v>43</v>
      </c>
      <c r="N52" s="34">
        <v>2000</v>
      </c>
      <c r="O52" s="34">
        <v>100</v>
      </c>
      <c r="P52" s="170">
        <f t="shared" si="2"/>
        <v>-1900</v>
      </c>
    </row>
    <row r="53" spans="1:16" ht="14.25" customHeight="1">
      <c r="A53" s="168"/>
      <c r="B53" s="294"/>
      <c r="C53" s="245"/>
      <c r="D53" s="25"/>
      <c r="E53" s="26"/>
      <c r="F53" s="57"/>
      <c r="G53" s="75" t="s">
        <v>62</v>
      </c>
      <c r="H53" s="69" t="s">
        <v>63</v>
      </c>
      <c r="I53" s="20">
        <v>20001</v>
      </c>
      <c r="J53" s="21" t="s">
        <v>19</v>
      </c>
      <c r="K53" s="20" t="s">
        <v>20</v>
      </c>
      <c r="L53" s="32" t="s">
        <v>37</v>
      </c>
      <c r="M53" s="33" t="s">
        <v>28</v>
      </c>
      <c r="N53" s="34">
        <v>500</v>
      </c>
      <c r="O53" s="34">
        <v>999.23</v>
      </c>
      <c r="P53" s="170">
        <f t="shared" si="2"/>
        <v>499.23</v>
      </c>
    </row>
    <row r="54" spans="1:16" ht="14.25" customHeight="1">
      <c r="A54" s="168"/>
      <c r="B54" s="294"/>
      <c r="C54" s="246"/>
      <c r="D54" s="25"/>
      <c r="E54" s="26"/>
      <c r="F54" s="57"/>
      <c r="G54" s="75" t="s">
        <v>62</v>
      </c>
      <c r="H54" s="69" t="s">
        <v>63</v>
      </c>
      <c r="I54" s="20">
        <v>20001</v>
      </c>
      <c r="J54" s="21" t="s">
        <v>19</v>
      </c>
      <c r="K54" s="20" t="s">
        <v>20</v>
      </c>
      <c r="L54" s="22" t="s">
        <v>87</v>
      </c>
      <c r="M54" s="23" t="s">
        <v>88</v>
      </c>
      <c r="N54" s="34">
        <v>0</v>
      </c>
      <c r="O54" s="34">
        <v>610</v>
      </c>
      <c r="P54" s="170">
        <f t="shared" si="2"/>
        <v>610</v>
      </c>
    </row>
    <row r="55" spans="1:19" ht="14.25" customHeight="1" thickBot="1">
      <c r="A55" s="168"/>
      <c r="B55" s="294"/>
      <c r="C55" s="247" t="s">
        <v>38</v>
      </c>
      <c r="D55" s="141"/>
      <c r="E55" s="142"/>
      <c r="F55" s="142"/>
      <c r="G55" s="141"/>
      <c r="H55" s="141"/>
      <c r="I55" s="141"/>
      <c r="J55" s="141"/>
      <c r="K55" s="141"/>
      <c r="L55" s="143"/>
      <c r="M55" s="141"/>
      <c r="N55" s="144">
        <f>SUM(N40:N54)</f>
        <v>42000</v>
      </c>
      <c r="O55" s="144">
        <f>SUM(O40:O54)</f>
        <v>47288.5</v>
      </c>
      <c r="P55" s="172">
        <f>O55-N55</f>
        <v>5288.5</v>
      </c>
      <c r="R55" s="180"/>
      <c r="S55" s="114"/>
    </row>
    <row r="56" spans="1:16" ht="14.25" customHeight="1">
      <c r="A56" s="173"/>
      <c r="B56" s="294"/>
      <c r="C56" s="248" t="s">
        <v>101</v>
      </c>
      <c r="D56" s="146"/>
      <c r="E56" s="147"/>
      <c r="F56" s="147"/>
      <c r="G56" s="146"/>
      <c r="H56" s="148"/>
      <c r="I56" s="148"/>
      <c r="J56" s="148"/>
      <c r="K56" s="148"/>
      <c r="L56" s="146"/>
      <c r="M56" s="146"/>
      <c r="N56" s="149">
        <f>SUM(N10:N20)+SUM(N24:N32)+N55</f>
        <v>129300</v>
      </c>
      <c r="O56" s="149">
        <f>SUM(O10:O20)+SUM(O24:O32)+O55</f>
        <v>128001</v>
      </c>
      <c r="P56" s="150">
        <f>O56-N56</f>
        <v>-1299</v>
      </c>
    </row>
    <row r="57" spans="1:16" ht="14.25" customHeight="1" thickBot="1">
      <c r="A57" s="173"/>
      <c r="B57" s="294"/>
      <c r="C57" s="249" t="s">
        <v>102</v>
      </c>
      <c r="D57" s="152"/>
      <c r="E57" s="153"/>
      <c r="F57" s="153"/>
      <c r="G57" s="152"/>
      <c r="H57" s="154"/>
      <c r="I57" s="154"/>
      <c r="J57" s="154"/>
      <c r="K57" s="154"/>
      <c r="L57" s="152"/>
      <c r="M57" s="152"/>
      <c r="N57" s="155">
        <f>SUM(N21:N22)+SUM(N33:N38)</f>
        <v>25000</v>
      </c>
      <c r="O57" s="155">
        <f>SUM(O21:O22)+SUM(O33:O38)</f>
        <v>25000</v>
      </c>
      <c r="P57" s="156">
        <f>O57-N57</f>
        <v>0</v>
      </c>
    </row>
    <row r="58" spans="1:16" ht="13.5" thickBot="1">
      <c r="A58" s="332"/>
      <c r="B58" s="333"/>
      <c r="C58" s="250" t="s">
        <v>103</v>
      </c>
      <c r="D58" s="158"/>
      <c r="E58" s="159"/>
      <c r="F58" s="159"/>
      <c r="G58" s="158"/>
      <c r="H58" s="160"/>
      <c r="I58" s="160"/>
      <c r="J58" s="160"/>
      <c r="K58" s="160"/>
      <c r="L58" s="160"/>
      <c r="M58" s="160"/>
      <c r="N58" s="161">
        <f>N56+N57</f>
        <v>154300</v>
      </c>
      <c r="O58" s="161">
        <f>O56+O57</f>
        <v>153001</v>
      </c>
      <c r="P58" s="162">
        <f>O58-N58</f>
        <v>-1299</v>
      </c>
    </row>
    <row r="61" ht="12.75">
      <c r="Y61" s="114"/>
    </row>
    <row r="62" spans="3:11" ht="12.75">
      <c r="C62" s="224"/>
      <c r="D62" s="224"/>
      <c r="E62" s="224"/>
      <c r="F62" s="224"/>
      <c r="G62" s="224"/>
      <c r="H62" s="224"/>
      <c r="I62" s="224"/>
      <c r="J62" s="224"/>
      <c r="K62" s="224"/>
    </row>
    <row r="63" spans="3:11" ht="13.5" thickBot="1">
      <c r="C63" s="225"/>
      <c r="D63" s="225"/>
      <c r="E63" s="225"/>
      <c r="F63" s="225"/>
      <c r="G63" s="225"/>
      <c r="H63" s="225"/>
      <c r="I63" s="225"/>
      <c r="J63" s="226"/>
      <c r="K63" s="224"/>
    </row>
    <row r="64" spans="2:11" ht="23.25" customHeight="1" thickBot="1">
      <c r="B64" s="208" t="s">
        <v>92</v>
      </c>
      <c r="C64" s="209"/>
      <c r="D64" s="209"/>
      <c r="E64" s="209"/>
      <c r="F64" s="209"/>
      <c r="G64" s="209"/>
      <c r="H64" s="205"/>
      <c r="I64" s="227"/>
      <c r="J64" s="227"/>
      <c r="K64" s="224"/>
    </row>
    <row r="65" spans="2:11" ht="38.25">
      <c r="B65" s="206"/>
      <c r="C65" s="213" t="s">
        <v>113</v>
      </c>
      <c r="D65" s="207" t="s">
        <v>114</v>
      </c>
      <c r="E65" s="207" t="s">
        <v>93</v>
      </c>
      <c r="F65" s="207" t="s">
        <v>116</v>
      </c>
      <c r="G65" s="207" t="s">
        <v>124</v>
      </c>
      <c r="H65" s="219">
        <v>2014</v>
      </c>
      <c r="I65" s="229"/>
      <c r="J65" s="226"/>
      <c r="K65" s="224"/>
    </row>
    <row r="66" spans="2:11" ht="12.75">
      <c r="B66" s="119" t="s">
        <v>19</v>
      </c>
      <c r="C66" s="117">
        <v>200000</v>
      </c>
      <c r="D66" s="214">
        <v>200000</v>
      </c>
      <c r="E66" s="117">
        <f>26185.1+2748.02+23982.88+2897.43</f>
        <v>55813.43</v>
      </c>
      <c r="F66" s="117">
        <v>127421.04</v>
      </c>
      <c r="G66" s="118">
        <v>393.81</v>
      </c>
      <c r="H66" s="117">
        <f>D66-E66-F66-G66</f>
        <v>16371.720000000014</v>
      </c>
      <c r="I66" s="229"/>
      <c r="J66" s="226"/>
      <c r="K66" s="224"/>
    </row>
    <row r="67" spans="2:11" ht="12.75">
      <c r="B67" s="119" t="s">
        <v>74</v>
      </c>
      <c r="C67" s="117">
        <v>40000</v>
      </c>
      <c r="D67" s="214">
        <f>C67-131.54</f>
        <v>39868.46</v>
      </c>
      <c r="E67" s="117">
        <f>133.07+39735.39</f>
        <v>39868.46</v>
      </c>
      <c r="F67" s="117">
        <v>0</v>
      </c>
      <c r="G67" s="216">
        <v>0</v>
      </c>
      <c r="H67" s="216">
        <v>0</v>
      </c>
      <c r="I67" s="228"/>
      <c r="J67" s="226"/>
      <c r="K67" s="224"/>
    </row>
    <row r="68" spans="2:11" ht="13.5" thickBot="1">
      <c r="B68" s="215" t="s">
        <v>94</v>
      </c>
      <c r="C68" s="216">
        <v>25000</v>
      </c>
      <c r="D68" s="217">
        <v>60280</v>
      </c>
      <c r="E68" s="216">
        <v>0</v>
      </c>
      <c r="F68" s="216">
        <v>24850.13</v>
      </c>
      <c r="G68" s="216">
        <v>0</v>
      </c>
      <c r="H68" s="218">
        <f>D68-E68-F68-G68</f>
        <v>35429.869999999995</v>
      </c>
      <c r="I68" s="226"/>
      <c r="J68" s="226"/>
      <c r="K68" s="224"/>
    </row>
    <row r="69" spans="2:11" ht="13.5" thickBot="1">
      <c r="B69" s="221" t="s">
        <v>115</v>
      </c>
      <c r="C69" s="220">
        <f aca="true" t="shared" si="3" ref="C69:H69">SUM(C66:C68)</f>
        <v>265000</v>
      </c>
      <c r="D69" s="222">
        <f t="shared" si="3"/>
        <v>300148.45999999996</v>
      </c>
      <c r="E69" s="220">
        <f t="shared" si="3"/>
        <v>95681.89</v>
      </c>
      <c r="F69" s="220">
        <f t="shared" si="3"/>
        <v>152271.16999999998</v>
      </c>
      <c r="G69" s="220">
        <f t="shared" si="3"/>
        <v>393.81</v>
      </c>
      <c r="H69" s="220">
        <f t="shared" si="3"/>
        <v>51801.59000000001</v>
      </c>
      <c r="I69" s="224"/>
      <c r="J69" s="224"/>
      <c r="K69" s="224"/>
    </row>
    <row r="70" spans="3:11" ht="12.75">
      <c r="C70" s="224"/>
      <c r="D70" s="224"/>
      <c r="E70" s="224"/>
      <c r="F70" s="224"/>
      <c r="G70" s="224"/>
      <c r="H70" s="224"/>
      <c r="I70" s="224"/>
      <c r="J70" s="224"/>
      <c r="K70" s="224"/>
    </row>
    <row r="72" ht="12.75">
      <c r="B72" t="s">
        <v>126</v>
      </c>
    </row>
  </sheetData>
  <sheetProtection/>
  <mergeCells count="15">
    <mergeCell ref="O8:O9"/>
    <mergeCell ref="P8:P9"/>
    <mergeCell ref="D2:L2"/>
    <mergeCell ref="D3:L3"/>
    <mergeCell ref="E8:F8"/>
    <mergeCell ref="G8:G9"/>
    <mergeCell ref="H8:M8"/>
    <mergeCell ref="C40:C42"/>
    <mergeCell ref="B10:B58"/>
    <mergeCell ref="A8:A9"/>
    <mergeCell ref="B8:B9"/>
    <mergeCell ref="C8:D9"/>
    <mergeCell ref="M1:N1"/>
    <mergeCell ref="N8:N9"/>
    <mergeCell ref="C24:C26"/>
  </mergeCells>
  <printOptions/>
  <pageMargins left="0.35" right="0.26" top="0.75" bottom="0.75" header="0.3" footer="0.3"/>
  <pageSetup fitToHeight="1" fitToWidth="1" horizontalDpi="300" verticalDpi="300" orientation="landscape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zoomScale="70" zoomScaleNormal="70" zoomScalePageLayoutView="0" workbookViewId="0" topLeftCell="A1">
      <selection activeCell="M59" sqref="M59"/>
    </sheetView>
  </sheetViews>
  <sheetFormatPr defaultColWidth="9.140625" defaultRowHeight="12.75"/>
  <cols>
    <col min="1" max="1" width="12.7109375" style="0" customWidth="1"/>
    <col min="2" max="2" width="30.28125" style="0" customWidth="1"/>
    <col min="3" max="3" width="35.8515625" style="0" customWidth="1"/>
    <col min="4" max="4" width="10.8515625" style="0" customWidth="1"/>
    <col min="5" max="5" width="11.28125" style="0" customWidth="1"/>
    <col min="6" max="6" width="10.28125" style="0" customWidth="1"/>
    <col min="7" max="7" width="12.57421875" style="0" customWidth="1"/>
    <col min="8" max="8" width="10.00390625" style="0" customWidth="1"/>
    <col min="10" max="10" width="13.7109375" style="0" customWidth="1"/>
    <col min="12" max="12" width="9.421875" style="0" bestFit="1" customWidth="1"/>
    <col min="13" max="13" width="35.421875" style="0" customWidth="1"/>
    <col min="14" max="14" width="12.7109375" style="0" customWidth="1"/>
    <col min="15" max="15" width="13.00390625" style="0" customWidth="1"/>
    <col min="16" max="16" width="12.140625" style="0" customWidth="1"/>
    <col min="18" max="18" width="10.7109375" style="0" customWidth="1"/>
    <col min="25" max="25" width="13.421875" style="0" customWidth="1"/>
  </cols>
  <sheetData>
    <row r="1" spans="8:16" ht="12.75">
      <c r="H1" s="51"/>
      <c r="I1" s="51"/>
      <c r="J1" s="51"/>
      <c r="K1" s="51"/>
      <c r="L1" s="51"/>
      <c r="M1" s="268" t="s">
        <v>117</v>
      </c>
      <c r="N1" s="268"/>
      <c r="O1" s="44"/>
      <c r="P1" s="44"/>
    </row>
    <row r="2" spans="8:16" ht="12.75">
      <c r="H2" s="51"/>
      <c r="I2" s="51"/>
      <c r="J2" s="51"/>
      <c r="K2" s="51"/>
      <c r="L2" s="51"/>
      <c r="M2" s="223"/>
      <c r="N2" s="223"/>
      <c r="O2" s="44"/>
      <c r="P2" s="44"/>
    </row>
    <row r="3" spans="8:16" ht="12.75">
      <c r="H3" s="51"/>
      <c r="I3" s="51"/>
      <c r="J3" s="51"/>
      <c r="K3" s="51"/>
      <c r="L3" s="51"/>
      <c r="M3" s="223"/>
      <c r="N3" s="223"/>
      <c r="O3" s="44"/>
      <c r="P3" s="44"/>
    </row>
    <row r="4" spans="8:16" ht="12.75">
      <c r="H4" s="51"/>
      <c r="I4" s="51"/>
      <c r="J4" s="51"/>
      <c r="K4" s="51"/>
      <c r="L4" s="51"/>
      <c r="M4" s="223"/>
      <c r="N4" s="223"/>
      <c r="O4" s="44"/>
      <c r="P4" s="44"/>
    </row>
    <row r="5" spans="4:16" ht="15.75">
      <c r="D5" s="289" t="s">
        <v>109</v>
      </c>
      <c r="E5" s="289"/>
      <c r="F5" s="289"/>
      <c r="G5" s="289"/>
      <c r="H5" s="289"/>
      <c r="I5" s="289"/>
      <c r="J5" s="289"/>
      <c r="K5" s="289"/>
      <c r="L5" s="289"/>
      <c r="N5" s="44"/>
      <c r="O5" s="44"/>
      <c r="P5" s="44"/>
    </row>
    <row r="6" spans="4:16" ht="12.75">
      <c r="D6" s="290" t="s">
        <v>0</v>
      </c>
      <c r="E6" s="290"/>
      <c r="F6" s="290"/>
      <c r="G6" s="290"/>
      <c r="H6" s="290"/>
      <c r="I6" s="290"/>
      <c r="J6" s="290"/>
      <c r="K6" s="290"/>
      <c r="L6" s="290"/>
      <c r="N6" s="44"/>
      <c r="O6" s="44"/>
      <c r="P6" s="44"/>
    </row>
    <row r="7" spans="1:16" ht="12.75">
      <c r="A7" s="1" t="s">
        <v>78</v>
      </c>
      <c r="B7" s="66" t="s">
        <v>60</v>
      </c>
      <c r="C7" s="2"/>
      <c r="E7" s="3"/>
      <c r="F7" s="3"/>
      <c r="G7" s="2"/>
      <c r="H7" s="2"/>
      <c r="I7" s="2"/>
      <c r="J7" s="2"/>
      <c r="K7" s="2"/>
      <c r="L7" s="4"/>
      <c r="M7" s="4"/>
      <c r="N7" s="45"/>
      <c r="O7" s="45"/>
      <c r="P7" s="5"/>
    </row>
    <row r="8" spans="1:16" ht="12.75">
      <c r="A8" s="1" t="s">
        <v>79</v>
      </c>
      <c r="B8" s="7" t="s">
        <v>95</v>
      </c>
      <c r="C8" s="2"/>
      <c r="E8" s="8"/>
      <c r="F8" s="8"/>
      <c r="G8" s="9"/>
      <c r="H8" s="9"/>
      <c r="I8" s="9"/>
      <c r="J8" s="9"/>
      <c r="K8" s="10"/>
      <c r="L8" s="10"/>
      <c r="M8" s="10"/>
      <c r="N8" s="46"/>
      <c r="O8" s="46"/>
      <c r="P8" s="46"/>
    </row>
    <row r="9" spans="1:16" ht="12.75">
      <c r="A9" s="1" t="s">
        <v>1</v>
      </c>
      <c r="B9" s="12" t="s">
        <v>108</v>
      </c>
      <c r="C9" s="2"/>
      <c r="E9" s="3"/>
      <c r="F9" s="3"/>
      <c r="G9" s="2"/>
      <c r="H9" s="2"/>
      <c r="I9" s="2"/>
      <c r="J9" s="2"/>
      <c r="K9" s="2"/>
      <c r="L9" s="4"/>
      <c r="M9" s="4"/>
      <c r="N9" s="45"/>
      <c r="O9" s="5"/>
      <c r="P9" s="5"/>
    </row>
    <row r="10" spans="1:16" ht="13.5" thickBot="1">
      <c r="A10" s="1"/>
      <c r="B10" s="12"/>
      <c r="C10" s="2"/>
      <c r="E10" s="3"/>
      <c r="F10" s="3"/>
      <c r="G10" s="2"/>
      <c r="H10" s="2"/>
      <c r="I10" s="2"/>
      <c r="J10" s="2"/>
      <c r="K10" s="2"/>
      <c r="L10" s="4"/>
      <c r="M10" s="4"/>
      <c r="N10" s="45"/>
      <c r="O10" s="5"/>
      <c r="P10" s="5"/>
    </row>
    <row r="11" spans="1:16" ht="12.75">
      <c r="A11" s="295" t="s">
        <v>80</v>
      </c>
      <c r="B11" s="297" t="s">
        <v>2</v>
      </c>
      <c r="C11" s="298" t="s">
        <v>3</v>
      </c>
      <c r="D11" s="299"/>
      <c r="E11" s="304" t="s">
        <v>4</v>
      </c>
      <c r="F11" s="305"/>
      <c r="G11" s="297" t="s">
        <v>5</v>
      </c>
      <c r="H11" s="306" t="s">
        <v>6</v>
      </c>
      <c r="I11" s="307"/>
      <c r="J11" s="307"/>
      <c r="K11" s="307"/>
      <c r="L11" s="307"/>
      <c r="M11" s="308"/>
      <c r="N11" s="301" t="s">
        <v>7</v>
      </c>
      <c r="O11" s="301" t="s">
        <v>8</v>
      </c>
      <c r="P11" s="302" t="s">
        <v>9</v>
      </c>
    </row>
    <row r="12" spans="1:16" ht="12.75">
      <c r="A12" s="296"/>
      <c r="B12" s="284"/>
      <c r="C12" s="287"/>
      <c r="D12" s="300"/>
      <c r="E12" s="15" t="s">
        <v>10</v>
      </c>
      <c r="F12" s="15" t="s">
        <v>11</v>
      </c>
      <c r="G12" s="273"/>
      <c r="H12" s="16" t="s">
        <v>12</v>
      </c>
      <c r="I12" s="16" t="s">
        <v>13</v>
      </c>
      <c r="J12" s="17" t="s">
        <v>14</v>
      </c>
      <c r="K12" s="17" t="s">
        <v>15</v>
      </c>
      <c r="L12" s="17" t="s">
        <v>16</v>
      </c>
      <c r="M12" s="17" t="s">
        <v>17</v>
      </c>
      <c r="N12" s="269"/>
      <c r="O12" s="269"/>
      <c r="P12" s="303"/>
    </row>
    <row r="13" spans="1:16" ht="12.75">
      <c r="A13" s="163" t="s">
        <v>71</v>
      </c>
      <c r="B13" s="314" t="s">
        <v>73</v>
      </c>
      <c r="C13" s="240" t="s">
        <v>89</v>
      </c>
      <c r="D13" s="107" t="s">
        <v>18</v>
      </c>
      <c r="E13" s="68" t="s">
        <v>104</v>
      </c>
      <c r="F13" s="18" t="s">
        <v>125</v>
      </c>
      <c r="G13" s="73" t="s">
        <v>62</v>
      </c>
      <c r="H13" s="73" t="s">
        <v>63</v>
      </c>
      <c r="I13" s="73" t="s">
        <v>41</v>
      </c>
      <c r="J13" s="73" t="s">
        <v>40</v>
      </c>
      <c r="K13" s="73" t="s">
        <v>20</v>
      </c>
      <c r="L13" s="198" t="s">
        <v>21</v>
      </c>
      <c r="M13" s="73" t="s">
        <v>52</v>
      </c>
      <c r="N13" s="74">
        <v>3500</v>
      </c>
      <c r="O13" s="74">
        <v>0</v>
      </c>
      <c r="P13" s="167">
        <f aca="true" t="shared" si="0" ref="P13:P37">O13-N13</f>
        <v>-3500</v>
      </c>
    </row>
    <row r="14" spans="1:16" ht="12.75">
      <c r="A14" s="165"/>
      <c r="B14" s="315"/>
      <c r="C14" s="110"/>
      <c r="D14" s="199"/>
      <c r="E14" s="50"/>
      <c r="F14" s="18"/>
      <c r="G14" s="73" t="s">
        <v>62</v>
      </c>
      <c r="H14" s="73" t="s">
        <v>63</v>
      </c>
      <c r="I14" s="73" t="s">
        <v>41</v>
      </c>
      <c r="J14" s="73" t="s">
        <v>40</v>
      </c>
      <c r="K14" s="73" t="s">
        <v>20</v>
      </c>
      <c r="L14" s="212">
        <v>74200</v>
      </c>
      <c r="M14" s="73" t="s">
        <v>43</v>
      </c>
      <c r="N14" s="74">
        <v>10000</v>
      </c>
      <c r="O14" s="74">
        <v>10000</v>
      </c>
      <c r="P14" s="167">
        <f>O14-N14</f>
        <v>0</v>
      </c>
    </row>
    <row r="15" spans="1:16" ht="12.75">
      <c r="A15" s="165"/>
      <c r="B15" s="315"/>
      <c r="C15" s="110"/>
      <c r="D15" s="200"/>
      <c r="E15" s="50"/>
      <c r="F15" s="50"/>
      <c r="G15" s="73" t="s">
        <v>62</v>
      </c>
      <c r="H15" s="73" t="s">
        <v>63</v>
      </c>
      <c r="I15" s="73" t="s">
        <v>41</v>
      </c>
      <c r="J15" s="73" t="s">
        <v>40</v>
      </c>
      <c r="K15" s="73" t="s">
        <v>20</v>
      </c>
      <c r="L15" s="212">
        <v>74500</v>
      </c>
      <c r="M15" s="73" t="s">
        <v>28</v>
      </c>
      <c r="N15" s="74">
        <v>0</v>
      </c>
      <c r="O15" s="74">
        <v>300</v>
      </c>
      <c r="P15" s="167">
        <f>O15-N15</f>
        <v>300</v>
      </c>
    </row>
    <row r="16" spans="1:16" ht="12.75">
      <c r="A16" s="165"/>
      <c r="B16" s="315"/>
      <c r="C16" s="110"/>
      <c r="D16" s="200"/>
      <c r="E16" s="50"/>
      <c r="F16" s="50"/>
      <c r="G16" s="73" t="s">
        <v>62</v>
      </c>
      <c r="H16" s="73" t="s">
        <v>63</v>
      </c>
      <c r="I16" s="73" t="s">
        <v>41</v>
      </c>
      <c r="J16" s="73" t="s">
        <v>40</v>
      </c>
      <c r="K16" s="73" t="s">
        <v>20</v>
      </c>
      <c r="L16" s="212">
        <v>75700</v>
      </c>
      <c r="M16" s="73" t="s">
        <v>88</v>
      </c>
      <c r="N16" s="74">
        <v>0</v>
      </c>
      <c r="O16" s="74">
        <v>350</v>
      </c>
      <c r="P16" s="167">
        <f>O16-N16</f>
        <v>350</v>
      </c>
    </row>
    <row r="17" spans="1:16" ht="12.75">
      <c r="A17" s="165"/>
      <c r="B17" s="315"/>
      <c r="C17" s="110"/>
      <c r="D17" s="200"/>
      <c r="E17" s="50"/>
      <c r="F17" s="50"/>
      <c r="G17" s="19" t="s">
        <v>62</v>
      </c>
      <c r="H17" s="20" t="s">
        <v>63</v>
      </c>
      <c r="I17" s="20">
        <v>20001</v>
      </c>
      <c r="J17" s="21" t="s">
        <v>19</v>
      </c>
      <c r="K17" s="20" t="s">
        <v>20</v>
      </c>
      <c r="L17" s="194" t="s">
        <v>26</v>
      </c>
      <c r="M17" s="23" t="s">
        <v>27</v>
      </c>
      <c r="N17" s="41">
        <v>2500</v>
      </c>
      <c r="O17" s="41">
        <v>0</v>
      </c>
      <c r="P17" s="164">
        <f t="shared" si="0"/>
        <v>-2500</v>
      </c>
    </row>
    <row r="18" spans="1:16" ht="12.75">
      <c r="A18" s="165"/>
      <c r="B18" s="315"/>
      <c r="C18" s="110"/>
      <c r="D18" s="200"/>
      <c r="E18" s="50"/>
      <c r="F18" s="50"/>
      <c r="G18" s="19" t="s">
        <v>62</v>
      </c>
      <c r="H18" s="20" t="s">
        <v>63</v>
      </c>
      <c r="I18" s="20">
        <v>20001</v>
      </c>
      <c r="J18" s="21" t="s">
        <v>19</v>
      </c>
      <c r="K18" s="20" t="s">
        <v>20</v>
      </c>
      <c r="L18" s="194" t="s">
        <v>22</v>
      </c>
      <c r="M18" s="23" t="s">
        <v>23</v>
      </c>
      <c r="N18" s="41">
        <v>7000</v>
      </c>
      <c r="O18" s="41">
        <v>0</v>
      </c>
      <c r="P18" s="164">
        <f t="shared" si="0"/>
        <v>-7000</v>
      </c>
    </row>
    <row r="19" spans="1:16" ht="12.75">
      <c r="A19" s="165"/>
      <c r="B19" s="315"/>
      <c r="C19" s="110"/>
      <c r="D19" s="200"/>
      <c r="E19" s="202"/>
      <c r="F19" s="50"/>
      <c r="G19" s="19" t="s">
        <v>62</v>
      </c>
      <c r="H19" s="20" t="s">
        <v>63</v>
      </c>
      <c r="I19" s="20">
        <v>20001</v>
      </c>
      <c r="J19" s="21" t="s">
        <v>19</v>
      </c>
      <c r="K19" s="20" t="s">
        <v>20</v>
      </c>
      <c r="L19" s="194" t="s">
        <v>45</v>
      </c>
      <c r="M19" s="23" t="s">
        <v>100</v>
      </c>
      <c r="N19" s="41">
        <v>800</v>
      </c>
      <c r="O19" s="41">
        <v>1312</v>
      </c>
      <c r="P19" s="164">
        <f t="shared" si="0"/>
        <v>512</v>
      </c>
    </row>
    <row r="20" spans="1:16" ht="12.75">
      <c r="A20" s="165"/>
      <c r="B20" s="315"/>
      <c r="C20" s="110"/>
      <c r="D20" s="200"/>
      <c r="E20" s="202"/>
      <c r="F20" s="50"/>
      <c r="G20" s="19" t="s">
        <v>62</v>
      </c>
      <c r="H20" s="20" t="s">
        <v>63</v>
      </c>
      <c r="I20" s="20">
        <v>20001</v>
      </c>
      <c r="J20" s="21" t="s">
        <v>19</v>
      </c>
      <c r="K20" s="20" t="s">
        <v>20</v>
      </c>
      <c r="L20" s="194" t="s">
        <v>44</v>
      </c>
      <c r="M20" s="23" t="s">
        <v>43</v>
      </c>
      <c r="N20" s="41">
        <v>0</v>
      </c>
      <c r="O20" s="41">
        <v>200</v>
      </c>
      <c r="P20" s="164">
        <f t="shared" si="0"/>
        <v>200</v>
      </c>
    </row>
    <row r="21" spans="1:16" ht="12.75">
      <c r="A21" s="165"/>
      <c r="B21" s="315"/>
      <c r="C21" s="110"/>
      <c r="D21" s="201"/>
      <c r="E21" s="203"/>
      <c r="F21" s="106"/>
      <c r="G21" s="19" t="s">
        <v>62</v>
      </c>
      <c r="H21" s="20" t="s">
        <v>63</v>
      </c>
      <c r="I21" s="20">
        <v>20001</v>
      </c>
      <c r="J21" s="21" t="s">
        <v>19</v>
      </c>
      <c r="K21" s="20" t="s">
        <v>20</v>
      </c>
      <c r="L21" s="195" t="s">
        <v>37</v>
      </c>
      <c r="M21" s="33" t="s">
        <v>28</v>
      </c>
      <c r="N21" s="41">
        <v>484.8</v>
      </c>
      <c r="O21" s="41">
        <v>484.8</v>
      </c>
      <c r="P21" s="164">
        <f t="shared" si="0"/>
        <v>0</v>
      </c>
    </row>
    <row r="22" spans="1:16" ht="12.75">
      <c r="A22" s="168"/>
      <c r="B22" s="315"/>
      <c r="C22" s="98" t="s">
        <v>24</v>
      </c>
      <c r="D22" s="64"/>
      <c r="E22" s="65"/>
      <c r="F22" s="65"/>
      <c r="G22" s="28"/>
      <c r="H22" s="28"/>
      <c r="I22" s="28"/>
      <c r="J22" s="28"/>
      <c r="K22" s="28"/>
      <c r="L22" s="196"/>
      <c r="M22" s="31"/>
      <c r="N22" s="47">
        <f>SUM(N13:N21)</f>
        <v>24284.8</v>
      </c>
      <c r="O22" s="47">
        <f>SUM(O13:O21)</f>
        <v>12646.8</v>
      </c>
      <c r="P22" s="317">
        <f t="shared" si="0"/>
        <v>-11638</v>
      </c>
    </row>
    <row r="23" spans="1:16" ht="13.5" customHeight="1">
      <c r="A23" s="168"/>
      <c r="B23" s="315"/>
      <c r="C23" s="280" t="s">
        <v>118</v>
      </c>
      <c r="D23" s="79" t="s">
        <v>119</v>
      </c>
      <c r="E23" s="68" t="s">
        <v>104</v>
      </c>
      <c r="F23" s="80" t="s">
        <v>125</v>
      </c>
      <c r="G23" s="19" t="s">
        <v>62</v>
      </c>
      <c r="H23" s="20" t="s">
        <v>63</v>
      </c>
      <c r="I23" s="20">
        <v>20001</v>
      </c>
      <c r="J23" s="21" t="s">
        <v>19</v>
      </c>
      <c r="K23" s="20" t="s">
        <v>20</v>
      </c>
      <c r="L23" s="194" t="s">
        <v>22</v>
      </c>
      <c r="M23" s="23" t="s">
        <v>23</v>
      </c>
      <c r="N23" s="232">
        <v>0</v>
      </c>
      <c r="O23" s="232">
        <v>5700</v>
      </c>
      <c r="P23" s="318">
        <f>O23-N23</f>
        <v>5700</v>
      </c>
    </row>
    <row r="24" spans="1:16" ht="12.75">
      <c r="A24" s="168"/>
      <c r="B24" s="315"/>
      <c r="C24" s="281"/>
      <c r="D24" s="230"/>
      <c r="E24" s="231"/>
      <c r="F24" s="231"/>
      <c r="G24" s="19" t="s">
        <v>62</v>
      </c>
      <c r="H24" s="20" t="s">
        <v>63</v>
      </c>
      <c r="I24" s="20">
        <v>20001</v>
      </c>
      <c r="J24" s="21" t="s">
        <v>19</v>
      </c>
      <c r="K24" s="20" t="s">
        <v>20</v>
      </c>
      <c r="L24" s="194">
        <v>74200</v>
      </c>
      <c r="M24" s="75" t="s">
        <v>43</v>
      </c>
      <c r="N24" s="232">
        <v>0</v>
      </c>
      <c r="O24" s="232">
        <v>50</v>
      </c>
      <c r="P24" s="318">
        <f>O24-N24</f>
        <v>50</v>
      </c>
    </row>
    <row r="25" spans="1:16" ht="12.75">
      <c r="A25" s="168"/>
      <c r="B25" s="315"/>
      <c r="C25" s="282"/>
      <c r="D25" s="230"/>
      <c r="E25" s="231"/>
      <c r="F25" s="231"/>
      <c r="G25" s="19" t="s">
        <v>62</v>
      </c>
      <c r="H25" s="20" t="s">
        <v>63</v>
      </c>
      <c r="I25" s="20">
        <v>20001</v>
      </c>
      <c r="J25" s="21" t="s">
        <v>19</v>
      </c>
      <c r="K25" s="20" t="s">
        <v>20</v>
      </c>
      <c r="L25" s="194" t="s">
        <v>45</v>
      </c>
      <c r="M25" s="75" t="s">
        <v>100</v>
      </c>
      <c r="N25" s="232">
        <v>0</v>
      </c>
      <c r="O25" s="232">
        <v>650</v>
      </c>
      <c r="P25" s="318">
        <f>O25-N25</f>
        <v>650</v>
      </c>
    </row>
    <row r="26" spans="1:16" ht="12.75">
      <c r="A26" s="168"/>
      <c r="B26" s="315"/>
      <c r="C26" s="267"/>
      <c r="D26" s="230"/>
      <c r="E26" s="231"/>
      <c r="F26" s="231"/>
      <c r="G26" s="233" t="s">
        <v>62</v>
      </c>
      <c r="H26" s="234" t="s">
        <v>63</v>
      </c>
      <c r="I26" s="234">
        <v>20001</v>
      </c>
      <c r="J26" s="230" t="s">
        <v>19</v>
      </c>
      <c r="K26" s="234" t="s">
        <v>20</v>
      </c>
      <c r="L26" s="235" t="s">
        <v>37</v>
      </c>
      <c r="M26" s="236" t="s">
        <v>28</v>
      </c>
      <c r="N26" s="237">
        <v>0</v>
      </c>
      <c r="O26" s="237">
        <v>338</v>
      </c>
      <c r="P26" s="319">
        <f>O26-N26</f>
        <v>338</v>
      </c>
    </row>
    <row r="27" spans="1:16" ht="12.75">
      <c r="A27" s="168"/>
      <c r="B27" s="315"/>
      <c r="C27" s="27" t="s">
        <v>24</v>
      </c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47">
        <f>SUM(N23:N26)</f>
        <v>0</v>
      </c>
      <c r="O27" s="47">
        <f>SUM(O23:O26)</f>
        <v>6738</v>
      </c>
      <c r="P27" s="169">
        <f>SUM(P23:P26)</f>
        <v>6738</v>
      </c>
    </row>
    <row r="28" spans="1:16" ht="12.75" customHeight="1">
      <c r="A28" s="168"/>
      <c r="B28" s="315"/>
      <c r="C28" s="280" t="s">
        <v>30</v>
      </c>
      <c r="D28" s="204" t="s">
        <v>31</v>
      </c>
      <c r="E28" s="68" t="s">
        <v>104</v>
      </c>
      <c r="F28" s="80" t="s">
        <v>125</v>
      </c>
      <c r="G28" s="70" t="s">
        <v>62</v>
      </c>
      <c r="H28" s="70" t="s">
        <v>63</v>
      </c>
      <c r="I28" s="70" t="s">
        <v>41</v>
      </c>
      <c r="J28" s="70" t="s">
        <v>40</v>
      </c>
      <c r="K28" s="70" t="s">
        <v>20</v>
      </c>
      <c r="L28" s="197" t="s">
        <v>32</v>
      </c>
      <c r="M28" s="70" t="s">
        <v>46</v>
      </c>
      <c r="N28" s="74">
        <v>17280</v>
      </c>
      <c r="O28" s="74">
        <f>24809.87-100</f>
        <v>24709.87</v>
      </c>
      <c r="P28" s="167">
        <f t="shared" si="0"/>
        <v>7429.869999999999</v>
      </c>
    </row>
    <row r="29" spans="1:16" ht="12.75" customHeight="1">
      <c r="A29" s="168"/>
      <c r="B29" s="315"/>
      <c r="C29" s="281"/>
      <c r="D29" s="265"/>
      <c r="E29" s="266"/>
      <c r="F29" s="112"/>
      <c r="G29" s="70" t="s">
        <v>62</v>
      </c>
      <c r="H29" s="70" t="s">
        <v>63</v>
      </c>
      <c r="I29" s="70" t="s">
        <v>41</v>
      </c>
      <c r="J29" s="70" t="s">
        <v>40</v>
      </c>
      <c r="K29" s="70" t="s">
        <v>20</v>
      </c>
      <c r="L29" s="239">
        <v>72300</v>
      </c>
      <c r="M29" s="70" t="s">
        <v>85</v>
      </c>
      <c r="N29" s="74">
        <v>0</v>
      </c>
      <c r="O29" s="74">
        <v>100</v>
      </c>
      <c r="P29" s="167">
        <f t="shared" si="0"/>
        <v>100</v>
      </c>
    </row>
    <row r="30" spans="1:16" ht="12.75">
      <c r="A30" s="168"/>
      <c r="B30" s="315"/>
      <c r="C30" s="282"/>
      <c r="D30" s="101"/>
      <c r="E30" s="26"/>
      <c r="F30" s="57"/>
      <c r="G30" s="70" t="s">
        <v>62</v>
      </c>
      <c r="H30" s="70" t="s">
        <v>63</v>
      </c>
      <c r="I30" s="70" t="s">
        <v>41</v>
      </c>
      <c r="J30" s="70" t="s">
        <v>40</v>
      </c>
      <c r="K30" s="70" t="s">
        <v>20</v>
      </c>
      <c r="L30" s="239" t="s">
        <v>36</v>
      </c>
      <c r="M30" s="70" t="s">
        <v>65</v>
      </c>
      <c r="N30" s="74">
        <v>3300</v>
      </c>
      <c r="O30" s="74">
        <f>1500-150</f>
        <v>1350</v>
      </c>
      <c r="P30" s="167">
        <f t="shared" si="0"/>
        <v>-1950</v>
      </c>
    </row>
    <row r="31" spans="1:16" ht="12.75">
      <c r="A31" s="168"/>
      <c r="B31" s="315"/>
      <c r="C31" s="115"/>
      <c r="D31" s="101"/>
      <c r="E31" s="26"/>
      <c r="F31" s="57"/>
      <c r="G31" s="70" t="s">
        <v>62</v>
      </c>
      <c r="H31" s="70" t="s">
        <v>63</v>
      </c>
      <c r="I31" s="70" t="s">
        <v>41</v>
      </c>
      <c r="J31" s="70" t="s">
        <v>40</v>
      </c>
      <c r="K31" s="70" t="s">
        <v>20</v>
      </c>
      <c r="L31" s="239">
        <v>73400</v>
      </c>
      <c r="M31" s="70" t="s">
        <v>120</v>
      </c>
      <c r="N31" s="74">
        <v>0</v>
      </c>
      <c r="O31" s="74">
        <v>30</v>
      </c>
      <c r="P31" s="167">
        <f t="shared" si="0"/>
        <v>30</v>
      </c>
    </row>
    <row r="32" spans="1:16" ht="12.75">
      <c r="A32" s="168"/>
      <c r="B32" s="315"/>
      <c r="C32" s="115"/>
      <c r="D32" s="101"/>
      <c r="E32" s="26"/>
      <c r="F32" s="57"/>
      <c r="G32" s="70" t="s">
        <v>62</v>
      </c>
      <c r="H32" s="70" t="s">
        <v>63</v>
      </c>
      <c r="I32" s="70" t="s">
        <v>41</v>
      </c>
      <c r="J32" s="70" t="s">
        <v>40</v>
      </c>
      <c r="K32" s="70" t="s">
        <v>20</v>
      </c>
      <c r="L32" s="239" t="s">
        <v>58</v>
      </c>
      <c r="M32" s="70" t="s">
        <v>59</v>
      </c>
      <c r="N32" s="74">
        <v>1200</v>
      </c>
      <c r="O32" s="74">
        <v>0</v>
      </c>
      <c r="P32" s="167">
        <f t="shared" si="0"/>
        <v>-1200</v>
      </c>
    </row>
    <row r="33" spans="1:16" ht="12.75">
      <c r="A33" s="168"/>
      <c r="B33" s="315"/>
      <c r="C33" s="115"/>
      <c r="D33" s="101"/>
      <c r="E33" s="26"/>
      <c r="F33" s="57"/>
      <c r="G33" s="70" t="s">
        <v>62</v>
      </c>
      <c r="H33" s="70" t="s">
        <v>63</v>
      </c>
      <c r="I33" s="70" t="s">
        <v>41</v>
      </c>
      <c r="J33" s="70" t="s">
        <v>40</v>
      </c>
      <c r="K33" s="70" t="s">
        <v>20</v>
      </c>
      <c r="L33" s="239" t="s">
        <v>44</v>
      </c>
      <c r="M33" s="70" t="s">
        <v>43</v>
      </c>
      <c r="N33" s="74">
        <v>0</v>
      </c>
      <c r="O33" s="74">
        <v>300</v>
      </c>
      <c r="P33" s="167">
        <f t="shared" si="0"/>
        <v>300</v>
      </c>
    </row>
    <row r="34" spans="1:16" ht="12.75">
      <c r="A34" s="168"/>
      <c r="B34" s="315"/>
      <c r="C34" s="115"/>
      <c r="D34" s="101"/>
      <c r="E34" s="26"/>
      <c r="F34" s="57"/>
      <c r="G34" s="70" t="s">
        <v>62</v>
      </c>
      <c r="H34" s="70" t="s">
        <v>63</v>
      </c>
      <c r="I34" s="70" t="s">
        <v>41</v>
      </c>
      <c r="J34" s="70" t="s">
        <v>40</v>
      </c>
      <c r="K34" s="70" t="s">
        <v>20</v>
      </c>
      <c r="L34" s="239" t="s">
        <v>37</v>
      </c>
      <c r="M34" s="70" t="s">
        <v>28</v>
      </c>
      <c r="N34" s="74">
        <v>0</v>
      </c>
      <c r="O34" s="74">
        <f>100+150</f>
        <v>250</v>
      </c>
      <c r="P34" s="167">
        <f t="shared" si="0"/>
        <v>250</v>
      </c>
    </row>
    <row r="35" spans="1:16" ht="12.75">
      <c r="A35" s="168"/>
      <c r="B35" s="315"/>
      <c r="C35" s="115"/>
      <c r="D35" s="101"/>
      <c r="E35" s="26"/>
      <c r="F35" s="57"/>
      <c r="G35" s="70" t="s">
        <v>62</v>
      </c>
      <c r="H35" s="70" t="s">
        <v>63</v>
      </c>
      <c r="I35" s="70" t="s">
        <v>41</v>
      </c>
      <c r="J35" s="70" t="s">
        <v>40</v>
      </c>
      <c r="K35" s="70" t="s">
        <v>20</v>
      </c>
      <c r="L35" s="239" t="s">
        <v>87</v>
      </c>
      <c r="M35" s="70" t="s">
        <v>88</v>
      </c>
      <c r="N35" s="74">
        <v>0</v>
      </c>
      <c r="O35" s="74">
        <v>40</v>
      </c>
      <c r="P35" s="167">
        <f t="shared" si="0"/>
        <v>40</v>
      </c>
    </row>
    <row r="36" spans="1:16" ht="12.75">
      <c r="A36" s="168"/>
      <c r="B36" s="315"/>
      <c r="C36" s="115"/>
      <c r="D36" s="101"/>
      <c r="E36" s="26"/>
      <c r="F36" s="57"/>
      <c r="G36" s="23" t="s">
        <v>62</v>
      </c>
      <c r="H36" s="20" t="s">
        <v>63</v>
      </c>
      <c r="I36" s="20">
        <v>20001</v>
      </c>
      <c r="J36" s="21" t="s">
        <v>19</v>
      </c>
      <c r="K36" s="20" t="s">
        <v>20</v>
      </c>
      <c r="L36" s="194" t="s">
        <v>21</v>
      </c>
      <c r="M36" s="33" t="s">
        <v>52</v>
      </c>
      <c r="N36" s="41">
        <v>1500</v>
      </c>
      <c r="O36" s="41">
        <v>1500</v>
      </c>
      <c r="P36" s="320">
        <f t="shared" si="0"/>
        <v>0</v>
      </c>
    </row>
    <row r="37" spans="1:16" ht="12.75">
      <c r="A37" s="168"/>
      <c r="B37" s="315"/>
      <c r="C37" s="115"/>
      <c r="D37" s="101"/>
      <c r="E37" s="26"/>
      <c r="F37" s="57"/>
      <c r="G37" s="23" t="s">
        <v>62</v>
      </c>
      <c r="H37" s="20" t="s">
        <v>63</v>
      </c>
      <c r="I37" s="20">
        <v>20001</v>
      </c>
      <c r="J37" s="21" t="s">
        <v>19</v>
      </c>
      <c r="K37" s="20" t="s">
        <v>20</v>
      </c>
      <c r="L37" s="194" t="s">
        <v>26</v>
      </c>
      <c r="M37" s="33" t="s">
        <v>27</v>
      </c>
      <c r="N37" s="41">
        <v>0</v>
      </c>
      <c r="O37" s="41">
        <v>2250</v>
      </c>
      <c r="P37" s="320">
        <f t="shared" si="0"/>
        <v>2250</v>
      </c>
    </row>
    <row r="38" spans="1:16" ht="12.75">
      <c r="A38" s="168"/>
      <c r="B38" s="315"/>
      <c r="C38" s="115"/>
      <c r="D38" s="101"/>
      <c r="E38" s="26"/>
      <c r="F38" s="57"/>
      <c r="G38" s="23" t="s">
        <v>62</v>
      </c>
      <c r="H38" s="20" t="s">
        <v>63</v>
      </c>
      <c r="I38" s="20">
        <v>20001</v>
      </c>
      <c r="J38" s="21" t="s">
        <v>19</v>
      </c>
      <c r="K38" s="20" t="s">
        <v>20</v>
      </c>
      <c r="L38" s="194" t="s">
        <v>84</v>
      </c>
      <c r="M38" s="23" t="s">
        <v>85</v>
      </c>
      <c r="N38" s="41">
        <v>3000</v>
      </c>
      <c r="O38" s="41">
        <f>200-80</f>
        <v>120</v>
      </c>
      <c r="P38" s="170">
        <f aca="true" t="shared" si="1" ref="P38:P55">O38-N38</f>
        <v>-2880</v>
      </c>
    </row>
    <row r="39" spans="1:16" ht="12.75">
      <c r="A39" s="168"/>
      <c r="B39" s="315"/>
      <c r="C39" s="116"/>
      <c r="D39" s="101"/>
      <c r="E39" s="26"/>
      <c r="F39" s="57"/>
      <c r="G39" s="23" t="s">
        <v>62</v>
      </c>
      <c r="H39" s="20" t="s">
        <v>63</v>
      </c>
      <c r="I39" s="20">
        <v>20001</v>
      </c>
      <c r="J39" s="21" t="s">
        <v>19</v>
      </c>
      <c r="K39" s="20" t="s">
        <v>20</v>
      </c>
      <c r="L39" s="194" t="s">
        <v>33</v>
      </c>
      <c r="M39" s="23" t="s">
        <v>121</v>
      </c>
      <c r="N39" s="41">
        <v>0</v>
      </c>
      <c r="O39" s="41">
        <f>283+80</f>
        <v>363</v>
      </c>
      <c r="P39" s="170">
        <f t="shared" si="1"/>
        <v>363</v>
      </c>
    </row>
    <row r="40" spans="1:16" ht="12.75">
      <c r="A40" s="168"/>
      <c r="B40" s="315"/>
      <c r="C40" s="115"/>
      <c r="D40" s="101"/>
      <c r="E40" s="26"/>
      <c r="F40" s="57"/>
      <c r="G40" s="33" t="s">
        <v>62</v>
      </c>
      <c r="H40" s="69" t="s">
        <v>63</v>
      </c>
      <c r="I40" s="20">
        <v>20001</v>
      </c>
      <c r="J40" s="21" t="s">
        <v>19</v>
      </c>
      <c r="K40" s="20" t="s">
        <v>20</v>
      </c>
      <c r="L40" s="195" t="s">
        <v>34</v>
      </c>
      <c r="M40" s="33" t="s">
        <v>35</v>
      </c>
      <c r="N40" s="34">
        <v>200</v>
      </c>
      <c r="O40" s="34">
        <v>100</v>
      </c>
      <c r="P40" s="170">
        <f t="shared" si="1"/>
        <v>-100</v>
      </c>
    </row>
    <row r="41" spans="1:16" ht="12.75">
      <c r="A41" s="168"/>
      <c r="B41" s="315"/>
      <c r="C41" s="115"/>
      <c r="D41" s="101"/>
      <c r="E41" s="26"/>
      <c r="F41" s="57"/>
      <c r="G41" s="33" t="s">
        <v>62</v>
      </c>
      <c r="H41" s="69" t="s">
        <v>63</v>
      </c>
      <c r="I41" s="20">
        <v>20001</v>
      </c>
      <c r="J41" s="21" t="s">
        <v>19</v>
      </c>
      <c r="K41" s="20" t="s">
        <v>20</v>
      </c>
      <c r="L41" s="195" t="s">
        <v>57</v>
      </c>
      <c r="M41" s="33" t="s">
        <v>64</v>
      </c>
      <c r="N41" s="34">
        <v>0</v>
      </c>
      <c r="O41" s="34">
        <v>34</v>
      </c>
      <c r="P41" s="170">
        <f t="shared" si="1"/>
        <v>34</v>
      </c>
    </row>
    <row r="42" spans="1:16" ht="12.75">
      <c r="A42" s="168"/>
      <c r="B42" s="315"/>
      <c r="C42" s="115"/>
      <c r="D42" s="101"/>
      <c r="E42" s="26"/>
      <c r="F42" s="57"/>
      <c r="G42" s="33" t="s">
        <v>62</v>
      </c>
      <c r="H42" s="69" t="s">
        <v>63</v>
      </c>
      <c r="I42" s="20">
        <v>20001</v>
      </c>
      <c r="J42" s="21" t="s">
        <v>19</v>
      </c>
      <c r="K42" s="20" t="s">
        <v>20</v>
      </c>
      <c r="L42" s="195" t="s">
        <v>36</v>
      </c>
      <c r="M42" s="33" t="s">
        <v>65</v>
      </c>
      <c r="N42" s="34">
        <v>0</v>
      </c>
      <c r="O42" s="34">
        <f>450-50</f>
        <v>400</v>
      </c>
      <c r="P42" s="170">
        <f t="shared" si="1"/>
        <v>400</v>
      </c>
    </row>
    <row r="43" spans="1:16" ht="12.75">
      <c r="A43" s="168"/>
      <c r="B43" s="315"/>
      <c r="C43" s="115"/>
      <c r="D43" s="101"/>
      <c r="E43" s="26"/>
      <c r="F43" s="57"/>
      <c r="G43" s="33" t="s">
        <v>62</v>
      </c>
      <c r="H43" s="69" t="s">
        <v>63</v>
      </c>
      <c r="I43" s="20">
        <v>20001</v>
      </c>
      <c r="J43" s="21" t="s">
        <v>19</v>
      </c>
      <c r="K43" s="20" t="s">
        <v>20</v>
      </c>
      <c r="L43" s="195" t="s">
        <v>82</v>
      </c>
      <c r="M43" s="33" t="s">
        <v>122</v>
      </c>
      <c r="N43" s="34">
        <v>0</v>
      </c>
      <c r="O43" s="34">
        <v>100</v>
      </c>
      <c r="P43" s="170">
        <f t="shared" si="1"/>
        <v>100</v>
      </c>
    </row>
    <row r="44" spans="1:16" ht="12.75">
      <c r="A44" s="168"/>
      <c r="B44" s="315"/>
      <c r="C44" s="115"/>
      <c r="D44" s="101"/>
      <c r="E44" s="26"/>
      <c r="F44" s="57"/>
      <c r="G44" s="33" t="s">
        <v>62</v>
      </c>
      <c r="H44" s="69" t="s">
        <v>63</v>
      </c>
      <c r="I44" s="20">
        <v>20001</v>
      </c>
      <c r="J44" s="21" t="s">
        <v>19</v>
      </c>
      <c r="K44" s="20" t="s">
        <v>20</v>
      </c>
      <c r="L44" s="195" t="s">
        <v>55</v>
      </c>
      <c r="M44" s="33" t="s">
        <v>123</v>
      </c>
      <c r="N44" s="34">
        <v>0</v>
      </c>
      <c r="O44" s="34">
        <f>133+50</f>
        <v>183</v>
      </c>
      <c r="P44" s="170">
        <f t="shared" si="1"/>
        <v>183</v>
      </c>
    </row>
    <row r="45" spans="1:16" ht="12.75">
      <c r="A45" s="168"/>
      <c r="B45" s="315"/>
      <c r="C45" s="115"/>
      <c r="D45" s="101"/>
      <c r="E45" s="26"/>
      <c r="F45" s="57"/>
      <c r="G45" s="33" t="s">
        <v>62</v>
      </c>
      <c r="H45" s="69" t="s">
        <v>63</v>
      </c>
      <c r="I45" s="20">
        <v>20001</v>
      </c>
      <c r="J45" s="21" t="s">
        <v>19</v>
      </c>
      <c r="K45" s="20" t="s">
        <v>20</v>
      </c>
      <c r="L45" s="195" t="s">
        <v>58</v>
      </c>
      <c r="M45" s="33" t="s">
        <v>59</v>
      </c>
      <c r="N45" s="34">
        <v>0</v>
      </c>
      <c r="O45" s="34">
        <v>1200</v>
      </c>
      <c r="P45" s="170">
        <f t="shared" si="1"/>
        <v>1200</v>
      </c>
    </row>
    <row r="46" spans="1:16" ht="12.75">
      <c r="A46" s="168"/>
      <c r="B46" s="315"/>
      <c r="C46" s="115"/>
      <c r="D46" s="101"/>
      <c r="E46" s="26"/>
      <c r="F46" s="57"/>
      <c r="G46" s="33" t="s">
        <v>62</v>
      </c>
      <c r="H46" s="69" t="s">
        <v>63</v>
      </c>
      <c r="I46" s="20">
        <v>20001</v>
      </c>
      <c r="J46" s="21" t="s">
        <v>19</v>
      </c>
      <c r="K46" s="20" t="s">
        <v>20</v>
      </c>
      <c r="L46" s="195" t="s">
        <v>44</v>
      </c>
      <c r="M46" s="33" t="s">
        <v>43</v>
      </c>
      <c r="N46" s="34">
        <v>0</v>
      </c>
      <c r="O46" s="34">
        <v>100</v>
      </c>
      <c r="P46" s="170">
        <f t="shared" si="1"/>
        <v>100</v>
      </c>
    </row>
    <row r="47" spans="1:16" ht="12.75">
      <c r="A47" s="168"/>
      <c r="B47" s="315"/>
      <c r="C47" s="115"/>
      <c r="D47" s="101"/>
      <c r="E47" s="26"/>
      <c r="F47" s="57"/>
      <c r="G47" s="33" t="s">
        <v>62</v>
      </c>
      <c r="H47" s="69" t="s">
        <v>63</v>
      </c>
      <c r="I47" s="20">
        <v>20001</v>
      </c>
      <c r="J47" s="21" t="s">
        <v>19</v>
      </c>
      <c r="K47" s="20" t="s">
        <v>20</v>
      </c>
      <c r="L47" s="195" t="s">
        <v>37</v>
      </c>
      <c r="M47" s="33" t="s">
        <v>28</v>
      </c>
      <c r="N47" s="34">
        <v>400.77</v>
      </c>
      <c r="O47" s="34">
        <v>1086.92</v>
      </c>
      <c r="P47" s="170">
        <f t="shared" si="1"/>
        <v>686.1500000000001</v>
      </c>
    </row>
    <row r="48" spans="1:16" ht="12.75">
      <c r="A48" s="168"/>
      <c r="B48" s="315"/>
      <c r="C48" s="115"/>
      <c r="D48" s="101"/>
      <c r="E48" s="26"/>
      <c r="F48" s="57"/>
      <c r="G48" s="321" t="s">
        <v>62</v>
      </c>
      <c r="H48" s="322" t="s">
        <v>63</v>
      </c>
      <c r="I48" s="234">
        <v>20001</v>
      </c>
      <c r="J48" s="230" t="s">
        <v>19</v>
      </c>
      <c r="K48" s="234" t="s">
        <v>20</v>
      </c>
      <c r="L48" s="235" t="s">
        <v>87</v>
      </c>
      <c r="M48" s="323" t="s">
        <v>88</v>
      </c>
      <c r="N48" s="324">
        <v>300</v>
      </c>
      <c r="O48" s="324">
        <v>200</v>
      </c>
      <c r="P48" s="325">
        <f t="shared" si="1"/>
        <v>-100</v>
      </c>
    </row>
    <row r="49" spans="1:16" ht="13.5" thickBot="1">
      <c r="A49" s="168"/>
      <c r="B49" s="315"/>
      <c r="C49" s="326" t="s">
        <v>38</v>
      </c>
      <c r="D49" s="327"/>
      <c r="E49" s="328"/>
      <c r="F49" s="328"/>
      <c r="G49" s="327"/>
      <c r="H49" s="327"/>
      <c r="I49" s="327"/>
      <c r="J49" s="327"/>
      <c r="K49" s="327"/>
      <c r="L49" s="329"/>
      <c r="M49" s="327"/>
      <c r="N49" s="330">
        <f>SUM(N28:N48)</f>
        <v>27180.77</v>
      </c>
      <c r="O49" s="330">
        <f>SUM(O28:O48)</f>
        <v>34416.78999999999</v>
      </c>
      <c r="P49" s="331">
        <f t="shared" si="1"/>
        <v>7236.019999999993</v>
      </c>
    </row>
    <row r="50" spans="1:16" ht="12.75">
      <c r="A50" s="173"/>
      <c r="B50" s="315"/>
      <c r="C50" s="145" t="s">
        <v>105</v>
      </c>
      <c r="D50" s="146"/>
      <c r="E50" s="147"/>
      <c r="F50" s="147"/>
      <c r="G50" s="146"/>
      <c r="H50" s="148"/>
      <c r="I50" s="148"/>
      <c r="J50" s="148"/>
      <c r="K50" s="148"/>
      <c r="L50" s="146"/>
      <c r="M50" s="146"/>
      <c r="N50" s="149">
        <f>SUM(N17:N21)+SUM(N23:N26)+SUM(N36:N48)</f>
        <v>16185.57</v>
      </c>
      <c r="O50" s="149">
        <f>SUM(O17:O21)+SUM(O23:O26)+SUM(O36:O48)</f>
        <v>16371.72</v>
      </c>
      <c r="P50" s="150">
        <f>SUM(P17:P21)+SUM(P23:P26)+SUM(P36:P48)</f>
        <v>186.1500000000001</v>
      </c>
    </row>
    <row r="51" spans="1:16" ht="13.5" thickBot="1">
      <c r="A51" s="173"/>
      <c r="B51" s="315"/>
      <c r="C51" s="151" t="s">
        <v>106</v>
      </c>
      <c r="D51" s="152"/>
      <c r="E51" s="153"/>
      <c r="F51" s="153"/>
      <c r="G51" s="152"/>
      <c r="H51" s="154"/>
      <c r="I51" s="154"/>
      <c r="J51" s="154"/>
      <c r="K51" s="154"/>
      <c r="L51" s="152"/>
      <c r="M51" s="152"/>
      <c r="N51" s="155">
        <f>SUM(N13:N16)+SUM(N28:N35)</f>
        <v>35280</v>
      </c>
      <c r="O51" s="155">
        <f>SUM(O13:O16)+SUM(O28:O35)</f>
        <v>37429.869999999995</v>
      </c>
      <c r="P51" s="156">
        <f>SUM(P13:P16)+SUM(P28:P35)</f>
        <v>2149.869999999999</v>
      </c>
    </row>
    <row r="52" spans="1:16" ht="13.5" thickBot="1">
      <c r="A52" s="174"/>
      <c r="B52" s="315"/>
      <c r="C52" s="157" t="s">
        <v>107</v>
      </c>
      <c r="D52" s="158"/>
      <c r="E52" s="159"/>
      <c r="F52" s="159"/>
      <c r="G52" s="158"/>
      <c r="H52" s="160"/>
      <c r="I52" s="160"/>
      <c r="J52" s="160"/>
      <c r="K52" s="160"/>
      <c r="L52" s="160"/>
      <c r="M52" s="160"/>
      <c r="N52" s="161">
        <f>N50+N51</f>
        <v>51465.57</v>
      </c>
      <c r="O52" s="161">
        <f>O50+O51</f>
        <v>53801.59</v>
      </c>
      <c r="P52" s="162">
        <f t="shared" si="1"/>
        <v>2336.019999999997</v>
      </c>
    </row>
    <row r="53" spans="1:16" ht="13.5" thickBot="1">
      <c r="A53" s="175"/>
      <c r="B53" s="315"/>
      <c r="C53" s="137" t="s">
        <v>110</v>
      </c>
      <c r="D53" s="138"/>
      <c r="E53" s="138"/>
      <c r="F53" s="138"/>
      <c r="G53" s="138"/>
      <c r="H53" s="138"/>
      <c r="I53" s="138"/>
      <c r="J53" s="138"/>
      <c r="K53" s="138"/>
      <c r="L53" s="138"/>
      <c r="M53" s="139"/>
      <c r="N53" s="140">
        <f>'2013'!N56+'2012'!O59</f>
        <v>200000</v>
      </c>
      <c r="O53" s="140">
        <f>O50+'2013'!F66+'2013'!G66+'2013'!E66</f>
        <v>199999.99999999997</v>
      </c>
      <c r="P53" s="140">
        <f t="shared" si="1"/>
        <v>0</v>
      </c>
    </row>
    <row r="54" spans="1:16" ht="13.5" thickBot="1">
      <c r="A54" s="175"/>
      <c r="B54" s="315"/>
      <c r="C54" s="120" t="s">
        <v>111</v>
      </c>
      <c r="D54" s="121"/>
      <c r="E54" s="122"/>
      <c r="F54" s="122"/>
      <c r="G54" s="121"/>
      <c r="H54" s="123"/>
      <c r="I54" s="123"/>
      <c r="J54" s="123"/>
      <c r="K54" s="123"/>
      <c r="L54" s="121"/>
      <c r="M54" s="128"/>
      <c r="N54" s="133">
        <f>N51+'2013'!O57</f>
        <v>60280</v>
      </c>
      <c r="O54" s="133">
        <f>O51+'2013'!F68</f>
        <v>62280</v>
      </c>
      <c r="P54" s="133">
        <f t="shared" si="1"/>
        <v>2000</v>
      </c>
    </row>
    <row r="55" spans="1:16" ht="13.5" thickBot="1">
      <c r="A55" s="175"/>
      <c r="B55" s="315"/>
      <c r="C55" s="124" t="s">
        <v>81</v>
      </c>
      <c r="D55" s="125"/>
      <c r="E55" s="125"/>
      <c r="F55" s="125"/>
      <c r="G55" s="125"/>
      <c r="H55" s="125"/>
      <c r="I55" s="125"/>
      <c r="J55" s="125"/>
      <c r="K55" s="125"/>
      <c r="L55" s="125"/>
      <c r="M55" s="129"/>
      <c r="N55" s="131">
        <f>'2013'!E67</f>
        <v>39868.46</v>
      </c>
      <c r="O55" s="131">
        <f>'2013'!E67</f>
        <v>39868.46</v>
      </c>
      <c r="P55" s="131">
        <f t="shared" si="1"/>
        <v>0</v>
      </c>
    </row>
    <row r="56" spans="1:16" ht="13.5" thickBot="1">
      <c r="A56" s="176"/>
      <c r="B56" s="316"/>
      <c r="C56" s="126" t="s">
        <v>112</v>
      </c>
      <c r="D56" s="127"/>
      <c r="E56" s="127"/>
      <c r="F56" s="127"/>
      <c r="G56" s="127"/>
      <c r="H56" s="127"/>
      <c r="I56" s="127"/>
      <c r="J56" s="127"/>
      <c r="K56" s="127"/>
      <c r="L56" s="127"/>
      <c r="M56" s="130"/>
      <c r="N56" s="132">
        <f>N53+N54+N55</f>
        <v>300148.46</v>
      </c>
      <c r="O56" s="132">
        <f>O53+O54+O55</f>
        <v>302148.46</v>
      </c>
      <c r="P56" s="132">
        <f>P53+P54+P55</f>
        <v>2000</v>
      </c>
    </row>
    <row r="60" ht="12.75">
      <c r="O60" s="177"/>
    </row>
    <row r="61" spans="3:11" ht="12.75">
      <c r="C61" s="210"/>
      <c r="D61" s="183"/>
      <c r="E61" s="183"/>
      <c r="F61" s="184"/>
      <c r="G61" s="184"/>
      <c r="H61" s="184"/>
      <c r="I61" s="184"/>
      <c r="J61" s="211"/>
      <c r="K61" s="181"/>
    </row>
    <row r="62" spans="3:11" ht="12.75">
      <c r="C62" s="185"/>
      <c r="D62" s="186"/>
      <c r="E62" s="186"/>
      <c r="F62" s="185"/>
      <c r="G62" s="186"/>
      <c r="H62" s="187"/>
      <c r="I62" s="185"/>
      <c r="J62" s="105"/>
      <c r="K62" s="181"/>
    </row>
    <row r="63" spans="3:11" ht="12.75">
      <c r="C63" s="185"/>
      <c r="D63" s="186"/>
      <c r="E63" s="186"/>
      <c r="F63" s="185"/>
      <c r="G63" s="186"/>
      <c r="H63" s="187"/>
      <c r="I63" s="185"/>
      <c r="J63" s="105"/>
      <c r="K63" s="181"/>
    </row>
    <row r="64" spans="3:11" ht="12.75">
      <c r="C64" s="185"/>
      <c r="D64" s="186"/>
      <c r="E64" s="186"/>
      <c r="F64" s="185"/>
      <c r="G64" s="186"/>
      <c r="H64" s="187"/>
      <c r="I64" s="185"/>
      <c r="J64" s="105"/>
      <c r="K64" s="181"/>
    </row>
    <row r="65" spans="3:11" ht="12.75">
      <c r="C65" s="185"/>
      <c r="D65" s="186"/>
      <c r="E65" s="186"/>
      <c r="F65" s="185"/>
      <c r="G65" s="186"/>
      <c r="H65" s="187"/>
      <c r="I65" s="185"/>
      <c r="J65" s="105"/>
      <c r="K65" s="181"/>
    </row>
    <row r="66" spans="3:11" ht="12.75">
      <c r="C66" s="185"/>
      <c r="D66" s="186"/>
      <c r="E66" s="186"/>
      <c r="F66" s="185"/>
      <c r="G66" s="186"/>
      <c r="H66" s="187"/>
      <c r="I66" s="185"/>
      <c r="J66" s="105"/>
      <c r="K66" s="181"/>
    </row>
    <row r="67" spans="3:11" ht="12.75">
      <c r="C67" s="310"/>
      <c r="D67" s="310"/>
      <c r="E67" s="310"/>
      <c r="F67" s="310"/>
      <c r="G67" s="310"/>
      <c r="H67" s="310"/>
      <c r="I67" s="185"/>
      <c r="J67" s="189"/>
      <c r="K67" s="181"/>
    </row>
    <row r="68" spans="3:11" ht="15">
      <c r="C68" s="310"/>
      <c r="D68" s="310"/>
      <c r="E68" s="310"/>
      <c r="F68" s="310"/>
      <c r="G68" s="310"/>
      <c r="H68" s="310"/>
      <c r="I68" s="182"/>
      <c r="J68" s="190"/>
      <c r="K68" s="181"/>
    </row>
    <row r="69" spans="3:11" ht="12.75">
      <c r="C69" s="182"/>
      <c r="D69" s="182"/>
      <c r="E69" s="182"/>
      <c r="F69" s="182"/>
      <c r="G69" s="182"/>
      <c r="H69" s="182"/>
      <c r="I69" s="182"/>
      <c r="J69" s="182"/>
      <c r="K69" s="181"/>
    </row>
    <row r="70" spans="3:11" ht="12.75">
      <c r="C70" s="311"/>
      <c r="D70" s="312"/>
      <c r="E70" s="312"/>
      <c r="F70" s="312"/>
      <c r="G70" s="312"/>
      <c r="H70" s="312"/>
      <c r="I70" s="312"/>
      <c r="J70" s="313"/>
      <c r="K70" s="181"/>
    </row>
    <row r="71" spans="3:11" ht="12.75">
      <c r="C71" s="311"/>
      <c r="D71" s="183"/>
      <c r="E71" s="183"/>
      <c r="F71" s="184"/>
      <c r="G71" s="184"/>
      <c r="H71" s="184"/>
      <c r="I71" s="184"/>
      <c r="J71" s="313"/>
      <c r="K71" s="181"/>
    </row>
    <row r="72" spans="3:11" ht="12.75">
      <c r="C72" s="185"/>
      <c r="D72" s="186"/>
      <c r="E72" s="186"/>
      <c r="F72" s="185"/>
      <c r="G72" s="186"/>
      <c r="H72" s="187"/>
      <c r="I72" s="185"/>
      <c r="J72" s="105"/>
      <c r="K72" s="181"/>
    </row>
    <row r="73" spans="3:11" ht="12.75">
      <c r="C73" s="185"/>
      <c r="D73" s="186"/>
      <c r="E73" s="186"/>
      <c r="F73" s="185"/>
      <c r="G73" s="186"/>
      <c r="H73" s="187"/>
      <c r="I73" s="185"/>
      <c r="J73" s="105"/>
      <c r="K73" s="181"/>
    </row>
    <row r="74" spans="3:11" ht="12.75">
      <c r="C74" s="185"/>
      <c r="D74" s="186"/>
      <c r="E74" s="186"/>
      <c r="F74" s="185"/>
      <c r="G74" s="186"/>
      <c r="H74" s="187"/>
      <c r="I74" s="185"/>
      <c r="J74" s="105"/>
      <c r="K74" s="181"/>
    </row>
    <row r="75" spans="3:11" ht="12.75">
      <c r="C75" s="185"/>
      <c r="D75" s="186"/>
      <c r="E75" s="186"/>
      <c r="F75" s="185"/>
      <c r="G75" s="186"/>
      <c r="H75" s="187"/>
      <c r="I75" s="185"/>
      <c r="J75" s="105"/>
      <c r="K75" s="181"/>
    </row>
    <row r="76" spans="3:11" ht="12.75">
      <c r="C76" s="185"/>
      <c r="D76" s="186"/>
      <c r="E76" s="186"/>
      <c r="F76" s="185"/>
      <c r="G76" s="186"/>
      <c r="H76" s="187"/>
      <c r="I76" s="185"/>
      <c r="J76" s="105"/>
      <c r="K76" s="181"/>
    </row>
    <row r="77" spans="3:11" ht="12.75">
      <c r="C77" s="185"/>
      <c r="D77" s="186"/>
      <c r="E77" s="186"/>
      <c r="F77" s="185"/>
      <c r="G77" s="186"/>
      <c r="H77" s="187"/>
      <c r="I77" s="185"/>
      <c r="J77" s="105"/>
      <c r="K77" s="181"/>
    </row>
    <row r="78" spans="3:11" ht="12.75">
      <c r="C78" s="185"/>
      <c r="D78" s="186"/>
      <c r="E78" s="186"/>
      <c r="F78" s="185"/>
      <c r="G78" s="186"/>
      <c r="H78" s="187"/>
      <c r="I78" s="185"/>
      <c r="J78" s="105"/>
      <c r="K78" s="181"/>
    </row>
    <row r="79" spans="3:11" ht="12.75">
      <c r="C79" s="185"/>
      <c r="D79" s="186"/>
      <c r="E79" s="186"/>
      <c r="F79" s="185"/>
      <c r="G79" s="186"/>
      <c r="H79" s="187"/>
      <c r="I79" s="185"/>
      <c r="J79" s="105"/>
      <c r="K79" s="181"/>
    </row>
    <row r="80" spans="3:11" ht="12.75">
      <c r="C80" s="310"/>
      <c r="D80" s="310"/>
      <c r="E80" s="310"/>
      <c r="F80" s="310"/>
      <c r="G80" s="310"/>
      <c r="H80" s="310"/>
      <c r="I80" s="182"/>
      <c r="J80" s="191"/>
      <c r="K80" s="181"/>
    </row>
    <row r="81" spans="3:11" ht="15">
      <c r="C81" s="310"/>
      <c r="D81" s="310"/>
      <c r="E81" s="310"/>
      <c r="F81" s="310"/>
      <c r="G81" s="310"/>
      <c r="H81" s="310"/>
      <c r="I81" s="182"/>
      <c r="J81" s="192"/>
      <c r="K81" s="181"/>
    </row>
    <row r="82" spans="3:11" ht="15">
      <c r="C82" s="188"/>
      <c r="D82" s="188"/>
      <c r="E82" s="188"/>
      <c r="F82" s="188"/>
      <c r="G82" s="188"/>
      <c r="H82" s="188"/>
      <c r="I82" s="182"/>
      <c r="J82" s="192"/>
      <c r="K82" s="181"/>
    </row>
    <row r="83" spans="3:11" ht="15">
      <c r="C83" s="310"/>
      <c r="D83" s="310"/>
      <c r="E83" s="310"/>
      <c r="F83" s="310"/>
      <c r="G83" s="310"/>
      <c r="H83" s="310"/>
      <c r="I83" s="182"/>
      <c r="J83" s="192"/>
      <c r="K83" s="181"/>
    </row>
    <row r="84" spans="3:11" ht="15">
      <c r="C84" s="310"/>
      <c r="D84" s="310"/>
      <c r="E84" s="310"/>
      <c r="F84" s="310"/>
      <c r="G84" s="310"/>
      <c r="H84" s="310"/>
      <c r="I84" s="182"/>
      <c r="J84" s="192"/>
      <c r="K84" s="181"/>
    </row>
    <row r="85" spans="3:11" ht="18.75">
      <c r="C85" s="309"/>
      <c r="D85" s="309"/>
      <c r="E85" s="309"/>
      <c r="F85" s="309"/>
      <c r="G85" s="309"/>
      <c r="H85" s="309"/>
      <c r="I85" s="182"/>
      <c r="J85" s="193"/>
      <c r="K85" s="181"/>
    </row>
    <row r="86" spans="3:11" ht="12.75">
      <c r="C86" s="181"/>
      <c r="D86" s="181"/>
      <c r="E86" s="181"/>
      <c r="F86" s="181"/>
      <c r="G86" s="181"/>
      <c r="H86" s="181"/>
      <c r="I86" s="181"/>
      <c r="J86" s="181"/>
      <c r="K86" s="181"/>
    </row>
  </sheetData>
  <sheetProtection/>
  <mergeCells count="25">
    <mergeCell ref="M1:N1"/>
    <mergeCell ref="D5:L5"/>
    <mergeCell ref="D6:L6"/>
    <mergeCell ref="A11:A12"/>
    <mergeCell ref="B11:B12"/>
    <mergeCell ref="C11:D12"/>
    <mergeCell ref="E11:F11"/>
    <mergeCell ref="G11:G12"/>
    <mergeCell ref="H11:M11"/>
    <mergeCell ref="O11:O12"/>
    <mergeCell ref="P11:P12"/>
    <mergeCell ref="B13:B56"/>
    <mergeCell ref="C80:H80"/>
    <mergeCell ref="N11:N12"/>
    <mergeCell ref="C23:C25"/>
    <mergeCell ref="C28:C30"/>
    <mergeCell ref="C85:H85"/>
    <mergeCell ref="C67:H67"/>
    <mergeCell ref="C68:H68"/>
    <mergeCell ref="C70:C71"/>
    <mergeCell ref="D70:I70"/>
    <mergeCell ref="J70:J71"/>
    <mergeCell ref="C81:H81"/>
    <mergeCell ref="C83:H83"/>
    <mergeCell ref="C84:H84"/>
  </mergeCells>
  <printOptions/>
  <pageMargins left="0.7" right="0.7" top="0.75" bottom="0.75" header="0.3" footer="0.3"/>
  <pageSetup fitToHeight="0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AWP Budget Revision 06.08.2014</dc:title>
  <dc:subject/>
  <dc:creator/>
  <cp:keywords/>
  <dc:description/>
  <cp:lastModifiedBy>Armine Hovhannisyan</cp:lastModifiedBy>
  <cp:lastPrinted>2014-08-21T12:53:12Z</cp:lastPrinted>
  <dcterms:created xsi:type="dcterms:W3CDTF">2011-03-18T13:32:27Z</dcterms:created>
  <dcterms:modified xsi:type="dcterms:W3CDTF">2014-08-21T12:54:57Z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>English|7f98b732-4b5b-4b70-ba90-a0eff09b5d2d</vt:lpwstr>
  </property>
  <property fmtid="{D5CDD505-2E9C-101B-9397-08002B2CF9AE}" pid="4" name="o4086b1782a74105bb5269035bccc8">
    <vt:lpwstr>Draft|121d40a5-e62e-4d42-82e4-d6d12003de0a</vt:lpwstr>
  </property>
  <property fmtid="{D5CDD505-2E9C-101B-9397-08002B2CF9AE}" pid="5" name="TaxCatchA">
    <vt:lpwstr>1184;#ARM|b2f7d7d5-ec96-41b3-a66f-70e04c9d0355;#1109;#Budget|1c1fa43a-cb36-4844-8715-9a4cc93e1ac9;#1;#English|7f98b732-4b5b-4b70-ba90-a0eff09b5d2d;#763;#Draft|121d40a5-e62e-4d42-82e4-d6d12003de0a</vt:lpwstr>
  </property>
  <property fmtid="{D5CDD505-2E9C-101B-9397-08002B2CF9AE}" pid="6" name="_dlc_Doc">
    <vt:lpwstr>ATLASPDC-4-23814</vt:lpwstr>
  </property>
  <property fmtid="{D5CDD505-2E9C-101B-9397-08002B2CF9AE}" pid="7" name="_dlc_DocIdItemGu">
    <vt:lpwstr>8823da46-fec1-412c-8425-1f76268adddc</vt:lpwstr>
  </property>
  <property fmtid="{D5CDD505-2E9C-101B-9397-08002B2CF9AE}" pid="8" name="_dlc_DocIdU">
    <vt:lpwstr>https://info.undp.org/docs/pdc/_layouts/DocIdRedir.aspx?ID=ATLASPDC-4-23814, ATLASPDC-4-23814</vt:lpwstr>
  </property>
  <property fmtid="{D5CDD505-2E9C-101B-9397-08002B2CF9AE}" pid="9" name="UN Languag">
    <vt:lpwstr>1;#English|7f98b732-4b5b-4b70-ba90-a0eff09b5d2d</vt:lpwstr>
  </property>
  <property fmtid="{D5CDD505-2E9C-101B-9397-08002B2CF9AE}" pid="10" name="UNDPPOPPFunctionalAr">
    <vt:lpwstr>Programme and Project</vt:lpwstr>
  </property>
  <property fmtid="{D5CDD505-2E9C-101B-9397-08002B2CF9AE}" pid="11" name="UNDPCount">
    <vt:lpwstr/>
  </property>
  <property fmtid="{D5CDD505-2E9C-101B-9397-08002B2CF9AE}" pid="12" name="Atlas_x0020_Document_x0020_Ty">
    <vt:lpwstr>287;#Budget|fc549c7a-78dd-43bd-a1be-cfb989f8b34d</vt:lpwstr>
  </property>
  <property fmtid="{D5CDD505-2E9C-101B-9397-08002B2CF9AE}" pid="13" name="UNDPFocusAreasTaxHTFiel">
    <vt:lpwstr/>
  </property>
  <property fmtid="{D5CDD505-2E9C-101B-9397-08002B2CF9AE}" pid="14" name="gc6531b704974d528487414686b72f">
    <vt:lpwstr>ARM|b2f7d7d5-ec96-41b3-a66f-70e04c9d0355</vt:lpwstr>
  </property>
  <property fmtid="{D5CDD505-2E9C-101B-9397-08002B2CF9AE}" pid="15" name="Operating Uni">
    <vt:lpwstr>1184;#ARM|b2f7d7d5-ec96-41b3-a66f-70e04c9d0355</vt:lpwstr>
  </property>
  <property fmtid="{D5CDD505-2E9C-101B-9397-08002B2CF9AE}" pid="16" name="UndpUnit">
    <vt:lpwstr/>
  </property>
  <property fmtid="{D5CDD505-2E9C-101B-9397-08002B2CF9AE}" pid="17" name="UndpClassificationLev">
    <vt:lpwstr>Public</vt:lpwstr>
  </property>
  <property fmtid="{D5CDD505-2E9C-101B-9397-08002B2CF9AE}" pid="18" name="c4e2ab2cc9354bbf9064eeb465a566">
    <vt:lpwstr/>
  </property>
  <property fmtid="{D5CDD505-2E9C-101B-9397-08002B2CF9AE}" pid="19" name="UndpDocType">
    <vt:lpwstr/>
  </property>
  <property fmtid="{D5CDD505-2E9C-101B-9397-08002B2CF9AE}" pid="20" name="eRegFilingCode">
    <vt:lpwstr/>
  </property>
  <property fmtid="{D5CDD505-2E9C-101B-9397-08002B2CF9AE}" pid="21" name="Un">
    <vt:lpwstr/>
  </property>
  <property fmtid="{D5CDD505-2E9C-101B-9397-08002B2CF9AE}" pid="22" name="UnitTaxHTFiel">
    <vt:lpwstr/>
  </property>
  <property fmtid="{D5CDD505-2E9C-101B-9397-08002B2CF9AE}" pid="23" name="idff2b682fce4d0680503cd9036a32">
    <vt:lpwstr>Budget|1c1fa43a-cb36-4844-8715-9a4cc93e1ac9</vt:lpwstr>
  </property>
  <property fmtid="{D5CDD505-2E9C-101B-9397-08002B2CF9AE}" pid="24" name="b6db62fdefd74bd188b0c1cc54de5b">
    <vt:lpwstr/>
  </property>
  <property fmtid="{D5CDD505-2E9C-101B-9397-08002B2CF9AE}" pid="25" name="UNDPDocumentCatego">
    <vt:lpwstr/>
  </property>
  <property fmtid="{D5CDD505-2E9C-101B-9397-08002B2CF9AE}" pid="26" name="UNDPDocumentCategoryTaxHTFiel">
    <vt:lpwstr/>
  </property>
  <property fmtid="{D5CDD505-2E9C-101B-9397-08002B2CF9AE}" pid="27" name="UNDPFocusAre">
    <vt:lpwstr/>
  </property>
  <property fmtid="{D5CDD505-2E9C-101B-9397-08002B2CF9AE}" pid="28" name="Atlas Document Stat">
    <vt:lpwstr>763;#Draft|121d40a5-e62e-4d42-82e4-d6d12003de0a</vt:lpwstr>
  </property>
  <property fmtid="{D5CDD505-2E9C-101B-9397-08002B2CF9AE}" pid="29" name="PDC Document Catego">
    <vt:lpwstr>Project</vt:lpwstr>
  </property>
  <property fmtid="{D5CDD505-2E9C-101B-9397-08002B2CF9AE}" pid="30" name="UndpDocTypeMMTaxHTFiel">
    <vt:lpwstr/>
  </property>
  <property fmtid="{D5CDD505-2E9C-101B-9397-08002B2CF9AE}" pid="31" name="UNDPPublishedDa">
    <vt:lpwstr>2014-11-12T06:00:00Z</vt:lpwstr>
  </property>
  <property fmtid="{D5CDD505-2E9C-101B-9397-08002B2CF9AE}" pid="32" name="UNDPCountryTaxHTFiel">
    <vt:lpwstr/>
  </property>
  <property fmtid="{D5CDD505-2E9C-101B-9397-08002B2CF9AE}" pid="33" name="Atlas Document Ty">
    <vt:lpwstr>1109;#Budget|1c1fa43a-cb36-4844-8715-9a4cc93e1ac9</vt:lpwstr>
  </property>
  <property fmtid="{D5CDD505-2E9C-101B-9397-08002B2CF9AE}" pid="34" name="UndpOUCo">
    <vt:lpwstr/>
  </property>
  <property fmtid="{D5CDD505-2E9C-101B-9397-08002B2CF9AE}" pid="35" name="UndpProject">
    <vt:lpwstr>00065725</vt:lpwstr>
  </property>
  <property fmtid="{D5CDD505-2E9C-101B-9397-08002B2CF9AE}" pid="36" name="_Publish">
    <vt:lpwstr/>
  </property>
  <property fmtid="{D5CDD505-2E9C-101B-9397-08002B2CF9AE}" pid="37" name="UndpDocStat">
    <vt:lpwstr>Draft</vt:lpwstr>
  </property>
  <property fmtid="{D5CDD505-2E9C-101B-9397-08002B2CF9AE}" pid="38" name="DocumentSetDescripti">
    <vt:lpwstr/>
  </property>
  <property fmtid="{D5CDD505-2E9C-101B-9397-08002B2CF9AE}" pid="39" name="Project Numb">
    <vt:lpwstr/>
  </property>
  <property fmtid="{D5CDD505-2E9C-101B-9397-08002B2CF9AE}" pid="40" name="U">
    <vt:lpwstr/>
  </property>
  <property fmtid="{D5CDD505-2E9C-101B-9397-08002B2CF9AE}" pid="41" name="UndpDoc">
    <vt:lpwstr/>
  </property>
  <property fmtid="{D5CDD505-2E9C-101B-9397-08002B2CF9AE}" pid="42" name="Project Manag">
    <vt:lpwstr/>
  </property>
  <property fmtid="{D5CDD505-2E9C-101B-9397-08002B2CF9AE}" pid="43" name="UndpIsTempla">
    <vt:lpwstr>No</vt:lpwstr>
  </property>
  <property fmtid="{D5CDD505-2E9C-101B-9397-08002B2CF9AE}" pid="44" name="Outcom">
    <vt:lpwstr/>
  </property>
  <property fmtid="{D5CDD505-2E9C-101B-9397-08002B2CF9AE}" pid="45" name="UNDPSumma">
    <vt:lpwstr/>
  </property>
  <property fmtid="{D5CDD505-2E9C-101B-9397-08002B2CF9AE}" pid="46" name="UndpDocForm">
    <vt:lpwstr/>
  </property>
  <property fmtid="{D5CDD505-2E9C-101B-9397-08002B2CF9AE}" pid="47" name="display_urn:schemas-microsoft-com:office:office#Edit">
    <vt:lpwstr>Armine Hovhannisyan</vt:lpwstr>
  </property>
  <property fmtid="{D5CDD505-2E9C-101B-9397-08002B2CF9AE}" pid="48" name="display_urn:schemas-microsoft-com:office:office#Auth">
    <vt:lpwstr>Armine Hovhannisyan</vt:lpwstr>
  </property>
</Properties>
</file>